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1 National Auto Body Council (NABC)\2020 Budget\"/>
    </mc:Choice>
  </mc:AlternateContent>
  <xr:revisionPtr revIDLastSave="0" documentId="13_ncr:1_{F02ECA40-0992-482C-A4F9-C1E1BA3EE0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Planning" sheetId="7" r:id="rId1"/>
    <sheet name="2019 NABC Budget" sheetId="4" r:id="rId2"/>
    <sheet name="Backing and Prior Year Info" sheetId="6" r:id="rId3"/>
  </sheets>
  <definedNames>
    <definedName name="_xlnm._FilterDatabase" localSheetId="1" hidden="1">'2019 NABC Budget'!$E$1:$T$7</definedName>
    <definedName name="_xlnm._FilterDatabase" localSheetId="2" hidden="1">'Backing and Prior Year Info'!$E$1:$T$7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9" i="7" l="1"/>
  <c r="G129" i="7"/>
  <c r="H129" i="7"/>
  <c r="I129" i="7"/>
  <c r="J129" i="7"/>
  <c r="K129" i="7"/>
  <c r="L129" i="7"/>
  <c r="M129" i="7"/>
  <c r="N129" i="7"/>
  <c r="O129" i="7"/>
  <c r="P129" i="7"/>
  <c r="Q129" i="7"/>
  <c r="R126" i="7" l="1"/>
  <c r="R99" i="7"/>
  <c r="R70" i="7"/>
  <c r="R57" i="7"/>
  <c r="R48" i="7"/>
  <c r="U128" i="7" l="1"/>
  <c r="R38" i="7"/>
  <c r="M13" i="7"/>
  <c r="I13" i="7"/>
  <c r="F13" i="7"/>
  <c r="R23" i="7" l="1"/>
  <c r="E23" i="7"/>
  <c r="E13" i="7"/>
  <c r="E26" i="7"/>
  <c r="E63" i="7"/>
  <c r="E83" i="7"/>
  <c r="E86" i="7"/>
  <c r="E93" i="7"/>
  <c r="E116" i="7"/>
  <c r="E126" i="7"/>
  <c r="E128" i="7" s="1"/>
  <c r="E30" i="7" l="1"/>
  <c r="R230" i="7" l="1"/>
  <c r="R228" i="7"/>
  <c r="E227" i="7"/>
  <c r="R226" i="7"/>
  <c r="R225" i="7"/>
  <c r="R224" i="7"/>
  <c r="R223" i="7"/>
  <c r="R222" i="7"/>
  <c r="R221" i="7"/>
  <c r="R220" i="7"/>
  <c r="F219" i="7"/>
  <c r="F227" i="7" s="1"/>
  <c r="R218" i="7"/>
  <c r="R217" i="7"/>
  <c r="R216" i="7"/>
  <c r="Q215" i="7"/>
  <c r="P215" i="7"/>
  <c r="O215" i="7"/>
  <c r="N215" i="7"/>
  <c r="M215" i="7"/>
  <c r="L215" i="7"/>
  <c r="K215" i="7"/>
  <c r="J215" i="7"/>
  <c r="I215" i="7"/>
  <c r="H215" i="7"/>
  <c r="G215" i="7"/>
  <c r="F215" i="7"/>
  <c r="E215" i="7"/>
  <c r="R214" i="7"/>
  <c r="R213" i="7"/>
  <c r="R212" i="7"/>
  <c r="R211" i="7"/>
  <c r="R210" i="7"/>
  <c r="R209" i="7"/>
  <c r="R208" i="7"/>
  <c r="R207" i="7"/>
  <c r="R206" i="7"/>
  <c r="R205" i="7"/>
  <c r="R204" i="7"/>
  <c r="R203" i="7"/>
  <c r="R202" i="7"/>
  <c r="R201" i="7"/>
  <c r="Q201" i="7"/>
  <c r="P201" i="7"/>
  <c r="O201" i="7"/>
  <c r="N201" i="7"/>
  <c r="M201" i="7"/>
  <c r="L201" i="7"/>
  <c r="K201" i="7"/>
  <c r="J201" i="7"/>
  <c r="I201" i="7"/>
  <c r="H201" i="7"/>
  <c r="G201" i="7"/>
  <c r="F201" i="7"/>
  <c r="E201" i="7"/>
  <c r="R200" i="7"/>
  <c r="R199" i="7"/>
  <c r="R198" i="7"/>
  <c r="R197" i="7"/>
  <c r="R196" i="7"/>
  <c r="R195" i="7"/>
  <c r="R194" i="7"/>
  <c r="E193" i="7"/>
  <c r="R192" i="7"/>
  <c r="F191" i="7"/>
  <c r="R190" i="7"/>
  <c r="R189" i="7"/>
  <c r="R188" i="7"/>
  <c r="R187" i="7"/>
  <c r="R186" i="7"/>
  <c r="R185" i="7"/>
  <c r="R184" i="7"/>
  <c r="R183" i="7"/>
  <c r="R182" i="7"/>
  <c r="R181" i="7"/>
  <c r="R180" i="7"/>
  <c r="R179" i="7"/>
  <c r="R178" i="7"/>
  <c r="E177" i="7"/>
  <c r="R176" i="7"/>
  <c r="R175" i="7"/>
  <c r="R174" i="7"/>
  <c r="F173" i="7"/>
  <c r="G173" i="7" s="1"/>
  <c r="R172" i="7"/>
  <c r="R171" i="7"/>
  <c r="Q170" i="7"/>
  <c r="P170" i="7"/>
  <c r="O170" i="7"/>
  <c r="N170" i="7"/>
  <c r="M170" i="7"/>
  <c r="L170" i="7"/>
  <c r="K170" i="7"/>
  <c r="J170" i="7"/>
  <c r="I170" i="7"/>
  <c r="H170" i="7"/>
  <c r="G170" i="7"/>
  <c r="F170" i="7"/>
  <c r="E170" i="7"/>
  <c r="R169" i="7"/>
  <c r="R168" i="7"/>
  <c r="R167" i="7"/>
  <c r="E166" i="7"/>
  <c r="R165" i="7"/>
  <c r="R164" i="7"/>
  <c r="F163" i="7"/>
  <c r="F166" i="7" s="1"/>
  <c r="R162" i="7"/>
  <c r="R161" i="7"/>
  <c r="R160" i="7"/>
  <c r="R159" i="7"/>
  <c r="R158" i="7"/>
  <c r="R157" i="7"/>
  <c r="R156" i="7"/>
  <c r="R155" i="7"/>
  <c r="R154" i="7"/>
  <c r="R153" i="7"/>
  <c r="R152" i="7"/>
  <c r="R151" i="7"/>
  <c r="R150" i="7"/>
  <c r="R149" i="7"/>
  <c r="R148" i="7"/>
  <c r="R147" i="7"/>
  <c r="R146" i="7"/>
  <c r="R145" i="7"/>
  <c r="R143" i="7"/>
  <c r="R142" i="7"/>
  <c r="R141" i="7"/>
  <c r="R125" i="7"/>
  <c r="R122" i="7"/>
  <c r="S122" i="7" s="1"/>
  <c r="R121" i="7"/>
  <c r="S121" i="7" s="1"/>
  <c r="R118" i="7"/>
  <c r="S118" i="7" s="1"/>
  <c r="R115" i="7"/>
  <c r="S115" i="7" s="1"/>
  <c r="G112" i="7"/>
  <c r="H112" i="7" s="1"/>
  <c r="R111" i="7"/>
  <c r="S111" i="7" s="1"/>
  <c r="R108" i="7"/>
  <c r="S108" i="7" s="1"/>
  <c r="R106" i="7"/>
  <c r="S106" i="7" s="1"/>
  <c r="R105" i="7"/>
  <c r="S105" i="7" s="1"/>
  <c r="N102" i="7"/>
  <c r="I102" i="7"/>
  <c r="G102" i="7"/>
  <c r="S101" i="7"/>
  <c r="S99" i="7"/>
  <c r="R98" i="7"/>
  <c r="S98" i="7" s="1"/>
  <c r="R97" i="7"/>
  <c r="S97" i="7" s="1"/>
  <c r="R96" i="7"/>
  <c r="S96" i="7" s="1"/>
  <c r="R95" i="7"/>
  <c r="S95" i="7" s="1"/>
  <c r="R92" i="7"/>
  <c r="S92" i="7" s="1"/>
  <c r="R91" i="7"/>
  <c r="S91" i="7" s="1"/>
  <c r="R90" i="7"/>
  <c r="S90" i="7" s="1"/>
  <c r="R89" i="7"/>
  <c r="S89" i="7" s="1"/>
  <c r="R88" i="7"/>
  <c r="S88" i="7" s="1"/>
  <c r="R85" i="7"/>
  <c r="S85" i="7" s="1"/>
  <c r="Q83" i="7"/>
  <c r="P83" i="7"/>
  <c r="O83" i="7"/>
  <c r="N83" i="7"/>
  <c r="M83" i="7"/>
  <c r="L83" i="7"/>
  <c r="K83" i="7"/>
  <c r="J83" i="7"/>
  <c r="I83" i="7"/>
  <c r="H83" i="7"/>
  <c r="G83" i="7"/>
  <c r="R82" i="7"/>
  <c r="S82" i="7" s="1"/>
  <c r="R79" i="7"/>
  <c r="S79" i="7" s="1"/>
  <c r="R78" i="7"/>
  <c r="S78" i="7" s="1"/>
  <c r="H77" i="7"/>
  <c r="I77" i="7" s="1"/>
  <c r="G77" i="7"/>
  <c r="R74" i="7"/>
  <c r="S74" i="7" s="1"/>
  <c r="R73" i="7"/>
  <c r="S73" i="7" s="1"/>
  <c r="F72" i="7"/>
  <c r="S70" i="7"/>
  <c r="R69" i="7"/>
  <c r="S69" i="7" s="1"/>
  <c r="S68" i="7"/>
  <c r="S66" i="7"/>
  <c r="R66" i="7"/>
  <c r="R65" i="7"/>
  <c r="S65" i="7" s="1"/>
  <c r="R62" i="7"/>
  <c r="S62" i="7" s="1"/>
  <c r="R60" i="7"/>
  <c r="S60" i="7" s="1"/>
  <c r="R59" i="7"/>
  <c r="S59" i="7" s="1"/>
  <c r="R56" i="7"/>
  <c r="S56" i="7" s="1"/>
  <c r="R55" i="7"/>
  <c r="S55" i="7" s="1"/>
  <c r="R53" i="7"/>
  <c r="S53" i="7" s="1"/>
  <c r="R52" i="7"/>
  <c r="S52" i="7" s="1"/>
  <c r="R51" i="7"/>
  <c r="S51" i="7" s="1"/>
  <c r="R50" i="7"/>
  <c r="S50" i="7" s="1"/>
  <c r="R47" i="7"/>
  <c r="S47" i="7" s="1"/>
  <c r="I46" i="7"/>
  <c r="R46" i="7" s="1"/>
  <c r="S46" i="7" s="1"/>
  <c r="R43" i="7"/>
  <c r="S43" i="7" s="1"/>
  <c r="R42" i="7"/>
  <c r="S42" i="7" s="1"/>
  <c r="R41" i="7"/>
  <c r="S41" i="7" s="1"/>
  <c r="G40" i="7"/>
  <c r="R37" i="7"/>
  <c r="S37" i="7" s="1"/>
  <c r="G36" i="7"/>
  <c r="H36" i="7" s="1"/>
  <c r="I36" i="7" s="1"/>
  <c r="R35" i="7"/>
  <c r="S35" i="7" s="1"/>
  <c r="R34" i="7"/>
  <c r="S34" i="7" s="1"/>
  <c r="G33" i="7"/>
  <c r="H28" i="7"/>
  <c r="I28" i="7" s="1"/>
  <c r="Q26" i="7"/>
  <c r="O26" i="7"/>
  <c r="N26" i="7"/>
  <c r="M26" i="7"/>
  <c r="L26" i="7"/>
  <c r="K26" i="7"/>
  <c r="J26" i="7"/>
  <c r="I26" i="7"/>
  <c r="H26" i="7"/>
  <c r="G26" i="7"/>
  <c r="F26" i="7"/>
  <c r="P26" i="7"/>
  <c r="S22" i="7"/>
  <c r="S21" i="7"/>
  <c r="S20" i="7"/>
  <c r="S19" i="7"/>
  <c r="S18" i="7"/>
  <c r="S17" i="7"/>
  <c r="S16" i="7"/>
  <c r="Q13" i="7"/>
  <c r="P13" i="7"/>
  <c r="O13" i="7"/>
  <c r="N13" i="7"/>
  <c r="L13" i="7"/>
  <c r="K13" i="7"/>
  <c r="J13" i="7"/>
  <c r="H13" i="7"/>
  <c r="G13" i="7"/>
  <c r="F30" i="7"/>
  <c r="R12" i="7"/>
  <c r="S12" i="7" s="1"/>
  <c r="R11" i="7"/>
  <c r="S11" i="7" s="1"/>
  <c r="R10" i="7"/>
  <c r="S10" i="7" s="1"/>
  <c r="F177" i="7" l="1"/>
  <c r="I30" i="7"/>
  <c r="R67" i="7"/>
  <c r="S67" i="7" s="1"/>
  <c r="J77" i="7"/>
  <c r="K77" i="7" s="1"/>
  <c r="L77" i="7" s="1"/>
  <c r="R109" i="7"/>
  <c r="S109" i="7" s="1"/>
  <c r="G219" i="7"/>
  <c r="R83" i="7"/>
  <c r="S83" i="7" s="1"/>
  <c r="R116" i="7"/>
  <c r="S116" i="7" s="1"/>
  <c r="R170" i="7"/>
  <c r="G30" i="7"/>
  <c r="H40" i="7"/>
  <c r="I40" i="7" s="1"/>
  <c r="S48" i="7"/>
  <c r="S57" i="7"/>
  <c r="G163" i="7"/>
  <c r="H163" i="7" s="1"/>
  <c r="H166" i="7" s="1"/>
  <c r="H30" i="7"/>
  <c r="R86" i="7"/>
  <c r="S86" i="7" s="1"/>
  <c r="R25" i="7"/>
  <c r="S25" i="7" s="1"/>
  <c r="E131" i="7"/>
  <c r="E144" i="7" s="1"/>
  <c r="E229" i="7" s="1"/>
  <c r="E230" i="7" s="1"/>
  <c r="J36" i="7"/>
  <c r="K36" i="7" s="1"/>
  <c r="L36" i="7" s="1"/>
  <c r="M36" i="7" s="1"/>
  <c r="N36" i="7" s="1"/>
  <c r="O36" i="7" s="1"/>
  <c r="P36" i="7" s="1"/>
  <c r="Q36" i="7" s="1"/>
  <c r="R36" i="7"/>
  <c r="S36" i="7" s="1"/>
  <c r="R26" i="7"/>
  <c r="S26" i="7" s="1"/>
  <c r="J28" i="7"/>
  <c r="K28" i="7" s="1"/>
  <c r="L28" i="7" s="1"/>
  <c r="M28" i="7" s="1"/>
  <c r="N28" i="7" s="1"/>
  <c r="O28" i="7" s="1"/>
  <c r="P28" i="7" s="1"/>
  <c r="Q28" i="7" s="1"/>
  <c r="Q30" i="7" s="1"/>
  <c r="R103" i="7"/>
  <c r="S103" i="7" s="1"/>
  <c r="S23" i="7"/>
  <c r="H33" i="7"/>
  <c r="R63" i="7"/>
  <c r="S63" i="7" s="1"/>
  <c r="G72" i="7"/>
  <c r="F128" i="7"/>
  <c r="R123" i="7"/>
  <c r="S123" i="7" s="1"/>
  <c r="G177" i="7"/>
  <c r="H173" i="7"/>
  <c r="R215" i="7"/>
  <c r="G227" i="7"/>
  <c r="H219" i="7"/>
  <c r="R102" i="7"/>
  <c r="S102" i="7" s="1"/>
  <c r="I112" i="7"/>
  <c r="S125" i="7"/>
  <c r="R13" i="7"/>
  <c r="R93" i="7"/>
  <c r="S93" i="7" s="1"/>
  <c r="R119" i="7"/>
  <c r="S119" i="7" s="1"/>
  <c r="I163" i="7"/>
  <c r="G166" i="7"/>
  <c r="G191" i="7"/>
  <c r="F193" i="7"/>
  <c r="V8" i="4"/>
  <c r="F130" i="7" l="1"/>
  <c r="F144" i="7" s="1"/>
  <c r="J163" i="7"/>
  <c r="I166" i="7"/>
  <c r="J112" i="7"/>
  <c r="S126" i="7"/>
  <c r="I33" i="7"/>
  <c r="R28" i="7"/>
  <c r="K30" i="7"/>
  <c r="G193" i="7"/>
  <c r="H191" i="7"/>
  <c r="S13" i="7"/>
  <c r="H72" i="7"/>
  <c r="M30" i="7"/>
  <c r="I173" i="7"/>
  <c r="H177" i="7"/>
  <c r="P30" i="7"/>
  <c r="I219" i="7"/>
  <c r="H227" i="7"/>
  <c r="N30" i="7"/>
  <c r="L30" i="7"/>
  <c r="M77" i="7"/>
  <c r="J40" i="7"/>
  <c r="O30" i="7"/>
  <c r="J30" i="7"/>
  <c r="U8" i="4"/>
  <c r="K40" i="7" l="1"/>
  <c r="I177" i="7"/>
  <c r="J173" i="7"/>
  <c r="R30" i="7"/>
  <c r="S28" i="7"/>
  <c r="K112" i="7"/>
  <c r="F229" i="7"/>
  <c r="R229" i="7" s="1"/>
  <c r="G128" i="7"/>
  <c r="G130" i="7" s="1"/>
  <c r="H193" i="7"/>
  <c r="I191" i="7"/>
  <c r="N77" i="7"/>
  <c r="I227" i="7"/>
  <c r="J219" i="7"/>
  <c r="J33" i="7"/>
  <c r="I72" i="7"/>
  <c r="J166" i="7"/>
  <c r="K163" i="7"/>
  <c r="U7" i="4"/>
  <c r="U17" i="4"/>
  <c r="G144" i="7" l="1"/>
  <c r="G229" i="7" s="1"/>
  <c r="O77" i="7"/>
  <c r="L163" i="7"/>
  <c r="K166" i="7"/>
  <c r="K33" i="7"/>
  <c r="K219" i="7"/>
  <c r="J227" i="7"/>
  <c r="I193" i="7"/>
  <c r="J191" i="7"/>
  <c r="J72" i="7"/>
  <c r="I128" i="7"/>
  <c r="K173" i="7"/>
  <c r="J177" i="7"/>
  <c r="H128" i="7"/>
  <c r="H130" i="7" s="1"/>
  <c r="L112" i="7"/>
  <c r="L40" i="7"/>
  <c r="G7" i="6"/>
  <c r="G7" i="4"/>
  <c r="I130" i="7" l="1"/>
  <c r="I144" i="7" s="1"/>
  <c r="I229" i="7" s="1"/>
  <c r="K227" i="7"/>
  <c r="L219" i="7"/>
  <c r="P77" i="7"/>
  <c r="R80" i="7" s="1"/>
  <c r="S80" i="7" s="1"/>
  <c r="K191" i="7"/>
  <c r="J193" i="7"/>
  <c r="L33" i="7"/>
  <c r="M112" i="7"/>
  <c r="M40" i="7"/>
  <c r="K177" i="7"/>
  <c r="L173" i="7"/>
  <c r="K72" i="7"/>
  <c r="L166" i="7"/>
  <c r="M163" i="7"/>
  <c r="H144" i="7"/>
  <c r="G27" i="4"/>
  <c r="H27" i="4" s="1"/>
  <c r="I27" i="4" s="1"/>
  <c r="R28" i="4"/>
  <c r="S28" i="4" s="1"/>
  <c r="R29" i="4"/>
  <c r="S29" i="4" s="1"/>
  <c r="G30" i="4"/>
  <c r="R31" i="4"/>
  <c r="S31" i="4" s="1"/>
  <c r="R236" i="6"/>
  <c r="R234" i="6"/>
  <c r="F233" i="6"/>
  <c r="E233" i="6"/>
  <c r="R232" i="6"/>
  <c r="R231" i="6"/>
  <c r="R230" i="6"/>
  <c r="R229" i="6"/>
  <c r="R228" i="6"/>
  <c r="R227" i="6"/>
  <c r="R226" i="6"/>
  <c r="H225" i="6"/>
  <c r="G225" i="6"/>
  <c r="G233" i="6" s="1"/>
  <c r="F225" i="6"/>
  <c r="R224" i="6"/>
  <c r="R223" i="6"/>
  <c r="R222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R220" i="6"/>
  <c r="R219" i="6"/>
  <c r="R218" i="6"/>
  <c r="R217" i="6"/>
  <c r="R216" i="6"/>
  <c r="R215" i="6"/>
  <c r="R214" i="6"/>
  <c r="R213" i="6"/>
  <c r="R212" i="6"/>
  <c r="R211" i="6"/>
  <c r="R210" i="6"/>
  <c r="R209" i="6"/>
  <c r="R208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R206" i="6"/>
  <c r="R205" i="6"/>
  <c r="R204" i="6"/>
  <c r="R203" i="6"/>
  <c r="R202" i="6"/>
  <c r="R201" i="6"/>
  <c r="R200" i="6"/>
  <c r="E199" i="6"/>
  <c r="R198" i="6"/>
  <c r="G197" i="6"/>
  <c r="F197" i="6"/>
  <c r="R196" i="6"/>
  <c r="R195" i="6"/>
  <c r="R194" i="6"/>
  <c r="R193" i="6"/>
  <c r="R192" i="6"/>
  <c r="R191" i="6"/>
  <c r="R190" i="6"/>
  <c r="R189" i="6"/>
  <c r="R188" i="6"/>
  <c r="R187" i="6"/>
  <c r="R186" i="6"/>
  <c r="R185" i="6"/>
  <c r="R184" i="6"/>
  <c r="E183" i="6"/>
  <c r="R182" i="6"/>
  <c r="R181" i="6"/>
  <c r="R180" i="6"/>
  <c r="F179" i="6"/>
  <c r="R178" i="6"/>
  <c r="R177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R175" i="6"/>
  <c r="R174" i="6"/>
  <c r="R173" i="6"/>
  <c r="E172" i="6"/>
  <c r="R171" i="6"/>
  <c r="R170" i="6"/>
  <c r="F169" i="6"/>
  <c r="G169" i="6" s="1"/>
  <c r="R168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49" i="6"/>
  <c r="R148" i="6"/>
  <c r="R147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R131" i="6"/>
  <c r="R132" i="6" s="1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R128" i="6"/>
  <c r="S128" i="6" s="1"/>
  <c r="R127" i="6"/>
  <c r="S127" i="6" s="1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R124" i="6"/>
  <c r="S124" i="6" s="1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R121" i="6"/>
  <c r="S121" i="6" s="1"/>
  <c r="F119" i="6"/>
  <c r="E119" i="6"/>
  <c r="S118" i="6"/>
  <c r="R118" i="6"/>
  <c r="R117" i="6"/>
  <c r="S117" i="6" s="1"/>
  <c r="G116" i="6"/>
  <c r="H116" i="6" s="1"/>
  <c r="H119" i="6" s="1"/>
  <c r="R115" i="6"/>
  <c r="S115" i="6" s="1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S112" i="6"/>
  <c r="R112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R109" i="6"/>
  <c r="S109" i="6" s="1"/>
  <c r="R108" i="6"/>
  <c r="S108" i="6" s="1"/>
  <c r="Q106" i="6"/>
  <c r="P106" i="6"/>
  <c r="O106" i="6"/>
  <c r="M106" i="6"/>
  <c r="L106" i="6"/>
  <c r="K106" i="6"/>
  <c r="J106" i="6"/>
  <c r="H106" i="6"/>
  <c r="F106" i="6"/>
  <c r="E106" i="6"/>
  <c r="N105" i="6"/>
  <c r="N106" i="6" s="1"/>
  <c r="I105" i="6"/>
  <c r="I106" i="6" s="1"/>
  <c r="G105" i="6"/>
  <c r="S104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R101" i="6"/>
  <c r="S101" i="6" s="1"/>
  <c r="R100" i="6"/>
  <c r="S100" i="6" s="1"/>
  <c r="R99" i="6"/>
  <c r="S99" i="6" s="1"/>
  <c r="R98" i="6"/>
  <c r="S98" i="6" s="1"/>
  <c r="R96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R93" i="6"/>
  <c r="S93" i="6" s="1"/>
  <c r="R92" i="6"/>
  <c r="S92" i="6" s="1"/>
  <c r="R91" i="6"/>
  <c r="S91" i="6" s="1"/>
  <c r="R90" i="6"/>
  <c r="S90" i="6" s="1"/>
  <c r="R89" i="6"/>
  <c r="S89" i="6" s="1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S86" i="6"/>
  <c r="R86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R83" i="6"/>
  <c r="S83" i="6" s="1"/>
  <c r="Q81" i="6"/>
  <c r="F81" i="6"/>
  <c r="E81" i="6"/>
  <c r="S80" i="6"/>
  <c r="R80" i="6"/>
  <c r="R79" i="6"/>
  <c r="S79" i="6" s="1"/>
  <c r="G78" i="6"/>
  <c r="G81" i="6" s="1"/>
  <c r="E76" i="6"/>
  <c r="R75" i="6"/>
  <c r="S75" i="6" s="1"/>
  <c r="R74" i="6"/>
  <c r="S74" i="6" s="1"/>
  <c r="R73" i="6"/>
  <c r="S73" i="6" s="1"/>
  <c r="R72" i="6"/>
  <c r="S72" i="6" s="1"/>
  <c r="R71" i="6"/>
  <c r="S71" i="6" s="1"/>
  <c r="F70" i="6"/>
  <c r="F76" i="6" s="1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R67" i="6"/>
  <c r="S67" i="6" s="1"/>
  <c r="S66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R64" i="6"/>
  <c r="S64" i="6" s="1"/>
  <c r="S63" i="6"/>
  <c r="R63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R60" i="6"/>
  <c r="S60" i="6" s="1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R57" i="6"/>
  <c r="S57" i="6" s="1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R54" i="6"/>
  <c r="S54" i="6" s="1"/>
  <c r="R53" i="6"/>
  <c r="S53" i="6" s="1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S50" i="6"/>
  <c r="R50" i="6"/>
  <c r="R49" i="6"/>
  <c r="S49" i="6" s="1"/>
  <c r="S48" i="6"/>
  <c r="R48" i="6"/>
  <c r="Q46" i="6"/>
  <c r="P46" i="6"/>
  <c r="O46" i="6"/>
  <c r="N46" i="6"/>
  <c r="M46" i="6"/>
  <c r="L46" i="6"/>
  <c r="K46" i="6"/>
  <c r="J46" i="6"/>
  <c r="H46" i="6"/>
  <c r="G46" i="6"/>
  <c r="F46" i="6"/>
  <c r="E46" i="6"/>
  <c r="R45" i="6"/>
  <c r="S45" i="6" s="1"/>
  <c r="R44" i="6"/>
  <c r="S44" i="6" s="1"/>
  <c r="I44" i="6"/>
  <c r="I46" i="6" s="1"/>
  <c r="F42" i="6"/>
  <c r="E42" i="6"/>
  <c r="R41" i="6"/>
  <c r="S41" i="6" s="1"/>
  <c r="R40" i="6"/>
  <c r="S40" i="6" s="1"/>
  <c r="R39" i="6"/>
  <c r="S39" i="6" s="1"/>
  <c r="H38" i="6"/>
  <c r="I38" i="6" s="1"/>
  <c r="G38" i="6"/>
  <c r="G42" i="6" s="1"/>
  <c r="F36" i="6"/>
  <c r="E36" i="6"/>
  <c r="R35" i="6"/>
  <c r="S35" i="6" s="1"/>
  <c r="G34" i="6"/>
  <c r="H34" i="6" s="1"/>
  <c r="S33" i="6"/>
  <c r="R33" i="6"/>
  <c r="R32" i="6"/>
  <c r="S32" i="6" s="1"/>
  <c r="G31" i="6"/>
  <c r="G26" i="6"/>
  <c r="H26" i="6" s="1"/>
  <c r="Q24" i="6"/>
  <c r="O24" i="6"/>
  <c r="N24" i="6"/>
  <c r="M24" i="6"/>
  <c r="L24" i="6"/>
  <c r="K24" i="6"/>
  <c r="J24" i="6"/>
  <c r="I24" i="6"/>
  <c r="H24" i="6"/>
  <c r="G24" i="6"/>
  <c r="G28" i="6" s="1"/>
  <c r="F24" i="6"/>
  <c r="E24" i="6"/>
  <c r="P23" i="6"/>
  <c r="P24" i="6" s="1"/>
  <c r="R22" i="6"/>
  <c r="S22" i="6" s="1"/>
  <c r="R20" i="6"/>
  <c r="S20" i="6" s="1"/>
  <c r="E20" i="6"/>
  <c r="S19" i="6"/>
  <c r="S18" i="6"/>
  <c r="S17" i="6"/>
  <c r="S16" i="6"/>
  <c r="R15" i="6"/>
  <c r="S15" i="6" s="1"/>
  <c r="S14" i="6"/>
  <c r="R13" i="6"/>
  <c r="S13" i="6" s="1"/>
  <c r="S12" i="6"/>
  <c r="S11" i="6"/>
  <c r="S10" i="6"/>
  <c r="Q7" i="6"/>
  <c r="P7" i="6"/>
  <c r="O7" i="6"/>
  <c r="N7" i="6"/>
  <c r="M7" i="6"/>
  <c r="L7" i="6"/>
  <c r="K7" i="6"/>
  <c r="J7" i="6"/>
  <c r="I7" i="6"/>
  <c r="H7" i="6"/>
  <c r="F7" i="6"/>
  <c r="F28" i="6" s="1"/>
  <c r="E7" i="6"/>
  <c r="R6" i="6"/>
  <c r="S6" i="6" s="1"/>
  <c r="R5" i="6"/>
  <c r="S5" i="6" s="1"/>
  <c r="R4" i="6"/>
  <c r="S4" i="6" s="1"/>
  <c r="R77" i="7" l="1"/>
  <c r="S77" i="7" s="1"/>
  <c r="M33" i="7"/>
  <c r="K128" i="7"/>
  <c r="L72" i="7"/>
  <c r="L177" i="7"/>
  <c r="M173" i="7"/>
  <c r="H229" i="7"/>
  <c r="J128" i="7"/>
  <c r="J130" i="7" s="1"/>
  <c r="K193" i="7"/>
  <c r="L191" i="7"/>
  <c r="N163" i="7"/>
  <c r="M166" i="7"/>
  <c r="N112" i="7"/>
  <c r="N40" i="7"/>
  <c r="L227" i="7"/>
  <c r="M219" i="7"/>
  <c r="R24" i="6"/>
  <c r="S24" i="6" s="1"/>
  <c r="R55" i="6"/>
  <c r="S55" i="6" s="1"/>
  <c r="E28" i="6"/>
  <c r="R68" i="6"/>
  <c r="S68" i="6" s="1"/>
  <c r="H78" i="6"/>
  <c r="R125" i="6"/>
  <c r="S125" i="6" s="1"/>
  <c r="S131" i="6"/>
  <c r="E134" i="6"/>
  <c r="E150" i="6" s="1"/>
  <c r="E235" i="6" s="1"/>
  <c r="E236" i="6" s="1"/>
  <c r="R23" i="6"/>
  <c r="S23" i="6" s="1"/>
  <c r="R51" i="6"/>
  <c r="S51" i="6" s="1"/>
  <c r="R61" i="6"/>
  <c r="S61" i="6" s="1"/>
  <c r="R87" i="6"/>
  <c r="S87" i="6" s="1"/>
  <c r="R102" i="6"/>
  <c r="S102" i="6" s="1"/>
  <c r="R113" i="6"/>
  <c r="S113" i="6" s="1"/>
  <c r="F172" i="6"/>
  <c r="J27" i="4"/>
  <c r="K27" i="4" s="1"/>
  <c r="L27" i="4" s="1"/>
  <c r="M27" i="4" s="1"/>
  <c r="N27" i="4" s="1"/>
  <c r="O27" i="4" s="1"/>
  <c r="P27" i="4" s="1"/>
  <c r="Q27" i="4" s="1"/>
  <c r="H30" i="4"/>
  <c r="I30" i="4" s="1"/>
  <c r="J30" i="4" s="1"/>
  <c r="K30" i="4" s="1"/>
  <c r="L30" i="4" s="1"/>
  <c r="M30" i="4" s="1"/>
  <c r="N30" i="4" s="1"/>
  <c r="O30" i="4" s="1"/>
  <c r="P30" i="4" s="1"/>
  <c r="Q30" i="4" s="1"/>
  <c r="I26" i="6"/>
  <c r="J26" i="6" s="1"/>
  <c r="K26" i="6" s="1"/>
  <c r="L26" i="6" s="1"/>
  <c r="M26" i="6" s="1"/>
  <c r="N26" i="6" s="1"/>
  <c r="O26" i="6" s="1"/>
  <c r="P26" i="6" s="1"/>
  <c r="Q26" i="6" s="1"/>
  <c r="R26" i="6"/>
  <c r="K28" i="6"/>
  <c r="I34" i="6"/>
  <c r="J34" i="6" s="1"/>
  <c r="K34" i="6" s="1"/>
  <c r="L34" i="6" s="1"/>
  <c r="M34" i="6" s="1"/>
  <c r="N34" i="6" s="1"/>
  <c r="O34" i="6" s="1"/>
  <c r="P34" i="6" s="1"/>
  <c r="Q34" i="6" s="1"/>
  <c r="E137" i="6"/>
  <c r="Q28" i="6"/>
  <c r="P28" i="6"/>
  <c r="I28" i="6"/>
  <c r="H28" i="6"/>
  <c r="L28" i="6"/>
  <c r="J28" i="6"/>
  <c r="N28" i="6"/>
  <c r="I42" i="6"/>
  <c r="J38" i="6"/>
  <c r="G199" i="6"/>
  <c r="H197" i="6"/>
  <c r="R46" i="6"/>
  <c r="S46" i="6" s="1"/>
  <c r="G106" i="6"/>
  <c r="R106" i="6" s="1"/>
  <c r="S106" i="6" s="1"/>
  <c r="R105" i="6"/>
  <c r="S105" i="6" s="1"/>
  <c r="R122" i="6"/>
  <c r="S122" i="6" s="1"/>
  <c r="R176" i="6"/>
  <c r="R7" i="6"/>
  <c r="S7" i="6" s="1"/>
  <c r="H233" i="6"/>
  <c r="I225" i="6"/>
  <c r="H31" i="6"/>
  <c r="H42" i="6"/>
  <c r="G36" i="6"/>
  <c r="R94" i="6"/>
  <c r="S94" i="6" s="1"/>
  <c r="R110" i="6"/>
  <c r="S110" i="6" s="1"/>
  <c r="H169" i="6"/>
  <c r="G172" i="6"/>
  <c r="R58" i="6"/>
  <c r="S58" i="6" s="1"/>
  <c r="R65" i="6"/>
  <c r="S65" i="6" s="1"/>
  <c r="R84" i="6"/>
  <c r="S84" i="6" s="1"/>
  <c r="I116" i="6"/>
  <c r="R129" i="6"/>
  <c r="S129" i="6" s="1"/>
  <c r="S132" i="6"/>
  <c r="F183" i="6"/>
  <c r="G179" i="6"/>
  <c r="R221" i="6"/>
  <c r="G119" i="6"/>
  <c r="F134" i="6"/>
  <c r="F199" i="6"/>
  <c r="G70" i="6"/>
  <c r="R17" i="4"/>
  <c r="K130" i="7" l="1"/>
  <c r="K144" i="7" s="1"/>
  <c r="K229" i="7" s="1"/>
  <c r="O40" i="7"/>
  <c r="L193" i="7"/>
  <c r="M191" i="7"/>
  <c r="J144" i="7"/>
  <c r="M177" i="7"/>
  <c r="N173" i="7"/>
  <c r="M227" i="7"/>
  <c r="N219" i="7"/>
  <c r="O112" i="7"/>
  <c r="N166" i="7"/>
  <c r="O163" i="7"/>
  <c r="L128" i="7"/>
  <c r="M72" i="7"/>
  <c r="N33" i="7"/>
  <c r="M28" i="6"/>
  <c r="O28" i="6"/>
  <c r="I78" i="6"/>
  <c r="H81" i="6"/>
  <c r="R27" i="4"/>
  <c r="S27" i="4" s="1"/>
  <c r="R30" i="4"/>
  <c r="S30" i="4" s="1"/>
  <c r="G183" i="6"/>
  <c r="H179" i="6"/>
  <c r="I169" i="6"/>
  <c r="H172" i="6"/>
  <c r="R34" i="6"/>
  <c r="S34" i="6" s="1"/>
  <c r="H36" i="6"/>
  <c r="I31" i="6"/>
  <c r="I197" i="6"/>
  <c r="H199" i="6"/>
  <c r="J42" i="6"/>
  <c r="K38" i="6"/>
  <c r="F135" i="6"/>
  <c r="F136" i="6" s="1"/>
  <c r="R28" i="6"/>
  <c r="S26" i="6"/>
  <c r="G76" i="6"/>
  <c r="H70" i="6"/>
  <c r="I119" i="6"/>
  <c r="J116" i="6"/>
  <c r="I233" i="6"/>
  <c r="J225" i="6"/>
  <c r="N96" i="4"/>
  <c r="L130" i="7" l="1"/>
  <c r="L144" i="7" s="1"/>
  <c r="L229" i="7" s="1"/>
  <c r="N72" i="7"/>
  <c r="J229" i="7"/>
  <c r="P40" i="7"/>
  <c r="P163" i="7"/>
  <c r="O166" i="7"/>
  <c r="N227" i="7"/>
  <c r="O219" i="7"/>
  <c r="P112" i="7"/>
  <c r="N177" i="7"/>
  <c r="O173" i="7"/>
  <c r="O33" i="7"/>
  <c r="M193" i="7"/>
  <c r="N191" i="7"/>
  <c r="I81" i="6"/>
  <c r="J78" i="6"/>
  <c r="L38" i="6"/>
  <c r="K42" i="6"/>
  <c r="J31" i="6"/>
  <c r="I36" i="6"/>
  <c r="K116" i="6"/>
  <c r="J119" i="6"/>
  <c r="H183" i="6"/>
  <c r="I179" i="6"/>
  <c r="F150" i="6"/>
  <c r="J233" i="6"/>
  <c r="K225" i="6"/>
  <c r="H76" i="6"/>
  <c r="H134" i="6" s="1"/>
  <c r="H135" i="6" s="1"/>
  <c r="I70" i="6"/>
  <c r="I172" i="6"/>
  <c r="J169" i="6"/>
  <c r="J197" i="6"/>
  <c r="I199" i="6"/>
  <c r="G134" i="6"/>
  <c r="G135" i="6" s="1"/>
  <c r="G136" i="6" s="1"/>
  <c r="Q93" i="4"/>
  <c r="P93" i="4"/>
  <c r="O93" i="4"/>
  <c r="N93" i="4"/>
  <c r="M93" i="4"/>
  <c r="L93" i="4"/>
  <c r="K93" i="4"/>
  <c r="J93" i="4"/>
  <c r="I93" i="4"/>
  <c r="H93" i="4"/>
  <c r="G93" i="4"/>
  <c r="F93" i="4"/>
  <c r="Q40" i="7" l="1"/>
  <c r="P33" i="7"/>
  <c r="Q112" i="7"/>
  <c r="O72" i="7"/>
  <c r="N128" i="7"/>
  <c r="M128" i="7"/>
  <c r="M130" i="7" s="1"/>
  <c r="O177" i="7"/>
  <c r="P173" i="7"/>
  <c r="O191" i="7"/>
  <c r="N193" i="7"/>
  <c r="O227" i="7"/>
  <c r="P219" i="7"/>
  <c r="P166" i="7"/>
  <c r="Q163" i="7"/>
  <c r="K78" i="6"/>
  <c r="J81" i="6"/>
  <c r="H136" i="6"/>
  <c r="G150" i="6"/>
  <c r="G235" i="6" s="1"/>
  <c r="I76" i="6"/>
  <c r="J70" i="6"/>
  <c r="K233" i="6"/>
  <c r="L225" i="6"/>
  <c r="I183" i="6"/>
  <c r="J179" i="6"/>
  <c r="L116" i="6"/>
  <c r="K119" i="6"/>
  <c r="K169" i="6"/>
  <c r="J172" i="6"/>
  <c r="K31" i="6"/>
  <c r="J36" i="6"/>
  <c r="J199" i="6"/>
  <c r="K197" i="6"/>
  <c r="F235" i="6"/>
  <c r="R235" i="6" s="1"/>
  <c r="L42" i="6"/>
  <c r="M38" i="6"/>
  <c r="G96" i="4"/>
  <c r="M144" i="7" l="1"/>
  <c r="M229" i="7" s="1"/>
  <c r="Q173" i="7"/>
  <c r="P177" i="7"/>
  <c r="R112" i="7"/>
  <c r="S112" i="7" s="1"/>
  <c r="R44" i="7"/>
  <c r="S44" i="7" s="1"/>
  <c r="R40" i="7"/>
  <c r="S40" i="7" s="1"/>
  <c r="Q33" i="7"/>
  <c r="Q219" i="7"/>
  <c r="P227" i="7"/>
  <c r="Q166" i="7"/>
  <c r="R166" i="7" s="1"/>
  <c r="R163" i="7"/>
  <c r="O193" i="7"/>
  <c r="P191" i="7"/>
  <c r="N130" i="7"/>
  <c r="N144" i="7" s="1"/>
  <c r="N229" i="7" s="1"/>
  <c r="P72" i="7"/>
  <c r="K81" i="6"/>
  <c r="L78" i="6"/>
  <c r="L169" i="6"/>
  <c r="K172" i="6"/>
  <c r="J183" i="6"/>
  <c r="K179" i="6"/>
  <c r="J76" i="6"/>
  <c r="K70" i="6"/>
  <c r="H150" i="6"/>
  <c r="H235" i="6" s="1"/>
  <c r="K199" i="6"/>
  <c r="L197" i="6"/>
  <c r="L119" i="6"/>
  <c r="M116" i="6"/>
  <c r="L233" i="6"/>
  <c r="M225" i="6"/>
  <c r="I134" i="6"/>
  <c r="M42" i="6"/>
  <c r="N38" i="6"/>
  <c r="K36" i="6"/>
  <c r="L31" i="6"/>
  <c r="S95" i="4"/>
  <c r="S62" i="4"/>
  <c r="S16" i="4"/>
  <c r="S15" i="4"/>
  <c r="S14" i="4"/>
  <c r="S13" i="4"/>
  <c r="S12" i="4"/>
  <c r="S11" i="4"/>
  <c r="S10" i="4"/>
  <c r="P193" i="7" l="1"/>
  <c r="Q191" i="7"/>
  <c r="P128" i="7"/>
  <c r="Q72" i="7"/>
  <c r="R113" i="7"/>
  <c r="R33" i="7"/>
  <c r="S33" i="7" s="1"/>
  <c r="O128" i="7"/>
  <c r="O130" i="7" s="1"/>
  <c r="Q227" i="7"/>
  <c r="R227" i="7" s="1"/>
  <c r="R219" i="7"/>
  <c r="Q177" i="7"/>
  <c r="R177" i="7" s="1"/>
  <c r="R173" i="7"/>
  <c r="L81" i="6"/>
  <c r="M78" i="6"/>
  <c r="I135" i="6"/>
  <c r="I136" i="6" s="1"/>
  <c r="I150" i="6"/>
  <c r="J134" i="6"/>
  <c r="J135" i="6" s="1"/>
  <c r="L36" i="6"/>
  <c r="M31" i="6"/>
  <c r="M233" i="6"/>
  <c r="N225" i="6"/>
  <c r="N42" i="6"/>
  <c r="O38" i="6"/>
  <c r="M169" i="6"/>
  <c r="L172" i="6"/>
  <c r="M119" i="6"/>
  <c r="N116" i="6"/>
  <c r="M197" i="6"/>
  <c r="L199" i="6"/>
  <c r="K76" i="6"/>
  <c r="K134" i="6" s="1"/>
  <c r="K135" i="6" s="1"/>
  <c r="L70" i="6"/>
  <c r="K183" i="6"/>
  <c r="L179" i="6"/>
  <c r="R99" i="4"/>
  <c r="S99" i="4" s="1"/>
  <c r="Q97" i="4"/>
  <c r="P97" i="4"/>
  <c r="O97" i="4"/>
  <c r="M97" i="4"/>
  <c r="L97" i="4"/>
  <c r="K97" i="4"/>
  <c r="J97" i="4"/>
  <c r="H97" i="4"/>
  <c r="F97" i="4"/>
  <c r="R102" i="4"/>
  <c r="S102" i="4" s="1"/>
  <c r="Q87" i="4"/>
  <c r="O87" i="4"/>
  <c r="N87" i="4"/>
  <c r="M87" i="4"/>
  <c r="L87" i="4"/>
  <c r="K87" i="4"/>
  <c r="J87" i="4"/>
  <c r="I87" i="4"/>
  <c r="H87" i="4"/>
  <c r="G87" i="4"/>
  <c r="F87" i="4"/>
  <c r="R86" i="4"/>
  <c r="S86" i="4" s="1"/>
  <c r="R85" i="4"/>
  <c r="S85" i="4" s="1"/>
  <c r="R84" i="4"/>
  <c r="S84" i="4" s="1"/>
  <c r="R83" i="4"/>
  <c r="S83" i="4" s="1"/>
  <c r="R73" i="4"/>
  <c r="S73" i="4" s="1"/>
  <c r="R72" i="4"/>
  <c r="S72" i="4" s="1"/>
  <c r="Q74" i="4"/>
  <c r="R67" i="4"/>
  <c r="S67" i="4" s="1"/>
  <c r="R68" i="4"/>
  <c r="S68" i="4" s="1"/>
  <c r="R63" i="4"/>
  <c r="S63" i="4" s="1"/>
  <c r="F38" i="4"/>
  <c r="R37" i="4"/>
  <c r="S37" i="4" s="1"/>
  <c r="R5" i="4"/>
  <c r="S5" i="4" s="1"/>
  <c r="R4" i="4"/>
  <c r="P130" i="7" l="1"/>
  <c r="P144" i="7" s="1"/>
  <c r="P229" i="7" s="1"/>
  <c r="S38" i="7"/>
  <c r="O144" i="7"/>
  <c r="O229" i="7" s="1"/>
  <c r="R72" i="7"/>
  <c r="S72" i="7" s="1"/>
  <c r="S113" i="7"/>
  <c r="Q193" i="7"/>
  <c r="R193" i="7" s="1"/>
  <c r="R191" i="7"/>
  <c r="N78" i="6"/>
  <c r="M81" i="6"/>
  <c r="N197" i="6"/>
  <c r="M199" i="6"/>
  <c r="I235" i="6"/>
  <c r="M172" i="6"/>
  <c r="N169" i="6"/>
  <c r="N233" i="6"/>
  <c r="O225" i="6"/>
  <c r="N31" i="6"/>
  <c r="M36" i="6"/>
  <c r="J136" i="6"/>
  <c r="L76" i="6"/>
  <c r="L134" i="6" s="1"/>
  <c r="L135" i="6" s="1"/>
  <c r="M70" i="6"/>
  <c r="O116" i="6"/>
  <c r="N119" i="6"/>
  <c r="L183" i="6"/>
  <c r="M179" i="6"/>
  <c r="O42" i="6"/>
  <c r="P38" i="6"/>
  <c r="R6" i="4"/>
  <c r="S6" i="4" s="1"/>
  <c r="R59" i="4"/>
  <c r="S59" i="4" s="1"/>
  <c r="N97" i="4"/>
  <c r="I96" i="4"/>
  <c r="I97" i="4" s="1"/>
  <c r="G97" i="4"/>
  <c r="G106" i="4"/>
  <c r="R49" i="4"/>
  <c r="S49" i="4" s="1"/>
  <c r="R44" i="4"/>
  <c r="S44" i="4" s="1"/>
  <c r="R46" i="4"/>
  <c r="S46" i="4" s="1"/>
  <c r="R45" i="4"/>
  <c r="S45" i="4" s="1"/>
  <c r="I40" i="4"/>
  <c r="G34" i="4"/>
  <c r="R35" i="4"/>
  <c r="S35" i="4" s="1"/>
  <c r="R36" i="4"/>
  <c r="S36" i="4" s="1"/>
  <c r="R41" i="4"/>
  <c r="S41" i="4" s="1"/>
  <c r="R75" i="7" l="1"/>
  <c r="Q128" i="7"/>
  <c r="Q130" i="7" s="1"/>
  <c r="N81" i="6"/>
  <c r="O78" i="6"/>
  <c r="P116" i="6"/>
  <c r="O119" i="6"/>
  <c r="P42" i="6"/>
  <c r="Q38" i="6"/>
  <c r="M183" i="6"/>
  <c r="N179" i="6"/>
  <c r="M76" i="6"/>
  <c r="M134" i="6" s="1"/>
  <c r="M135" i="6" s="1"/>
  <c r="N70" i="6"/>
  <c r="N199" i="6"/>
  <c r="O197" i="6"/>
  <c r="N36" i="6"/>
  <c r="O31" i="6"/>
  <c r="O169" i="6"/>
  <c r="N172" i="6"/>
  <c r="K136" i="6"/>
  <c r="J150" i="6"/>
  <c r="O233" i="6"/>
  <c r="P225" i="6"/>
  <c r="R97" i="4"/>
  <c r="H34" i="4"/>
  <c r="G38" i="4"/>
  <c r="H106" i="4"/>
  <c r="I106" i="4" s="1"/>
  <c r="J106" i="4" s="1"/>
  <c r="K106" i="4" s="1"/>
  <c r="L106" i="4" s="1"/>
  <c r="M106" i="4" s="1"/>
  <c r="N106" i="4" s="1"/>
  <c r="O106" i="4" s="1"/>
  <c r="P106" i="4" s="1"/>
  <c r="Q106" i="4" s="1"/>
  <c r="Q144" i="7" l="1"/>
  <c r="S75" i="7"/>
  <c r="R128" i="7"/>
  <c r="R129" i="7" s="1"/>
  <c r="R132" i="7" s="1"/>
  <c r="O81" i="6"/>
  <c r="P78" i="6"/>
  <c r="P81" i="6" s="1"/>
  <c r="R81" i="6" s="1"/>
  <c r="S81" i="6" s="1"/>
  <c r="R78" i="6"/>
  <c r="S78" i="6" s="1"/>
  <c r="J235" i="6"/>
  <c r="P169" i="6"/>
  <c r="O172" i="6"/>
  <c r="O199" i="6"/>
  <c r="P197" i="6"/>
  <c r="N183" i="6"/>
  <c r="O179" i="6"/>
  <c r="L136" i="6"/>
  <c r="K150" i="6"/>
  <c r="K235" i="6" s="1"/>
  <c r="O36" i="6"/>
  <c r="P31" i="6"/>
  <c r="P119" i="6"/>
  <c r="Q116" i="6"/>
  <c r="P233" i="6"/>
  <c r="Q225" i="6"/>
  <c r="N76" i="6"/>
  <c r="O70" i="6"/>
  <c r="Q42" i="6"/>
  <c r="R42" i="6" s="1"/>
  <c r="S42" i="6" s="1"/>
  <c r="R38" i="6"/>
  <c r="S38" i="6" s="1"/>
  <c r="I34" i="4"/>
  <c r="H38" i="4"/>
  <c r="R106" i="4"/>
  <c r="S106" i="4" s="1"/>
  <c r="Q229" i="7" l="1"/>
  <c r="R144" i="7"/>
  <c r="P70" i="6"/>
  <c r="O76" i="6"/>
  <c r="O134" i="6" s="1"/>
  <c r="O135" i="6" s="1"/>
  <c r="Q119" i="6"/>
  <c r="R116" i="6"/>
  <c r="S116" i="6" s="1"/>
  <c r="O183" i="6"/>
  <c r="P179" i="6"/>
  <c r="Q169" i="6"/>
  <c r="P172" i="6"/>
  <c r="Q233" i="6"/>
  <c r="R233" i="6" s="1"/>
  <c r="R225" i="6"/>
  <c r="P36" i="6"/>
  <c r="Q31" i="6"/>
  <c r="M136" i="6"/>
  <c r="L150" i="6"/>
  <c r="L235" i="6" s="1"/>
  <c r="Q197" i="6"/>
  <c r="P199" i="6"/>
  <c r="N134" i="6"/>
  <c r="N135" i="6" s="1"/>
  <c r="J34" i="4"/>
  <c r="I38" i="4"/>
  <c r="N136" i="6" l="1"/>
  <c r="O136" i="6" s="1"/>
  <c r="O150" i="6" s="1"/>
  <c r="O235" i="6" s="1"/>
  <c r="M150" i="6"/>
  <c r="M235" i="6" s="1"/>
  <c r="R119" i="6"/>
  <c r="Q199" i="6"/>
  <c r="R199" i="6" s="1"/>
  <c r="R197" i="6"/>
  <c r="Q36" i="6"/>
  <c r="R36" i="6" s="1"/>
  <c r="S36" i="6" s="1"/>
  <c r="R31" i="6"/>
  <c r="S31" i="6" s="1"/>
  <c r="P183" i="6"/>
  <c r="Q179" i="6"/>
  <c r="Q172" i="6"/>
  <c r="R172" i="6" s="1"/>
  <c r="R169" i="6"/>
  <c r="P76" i="6"/>
  <c r="P134" i="6" s="1"/>
  <c r="P135" i="6" s="1"/>
  <c r="Q70" i="6"/>
  <c r="K34" i="4"/>
  <c r="J38" i="4"/>
  <c r="N150" i="6" l="1"/>
  <c r="N235" i="6" s="1"/>
  <c r="Q183" i="6"/>
  <c r="R183" i="6" s="1"/>
  <c r="R179" i="6"/>
  <c r="P136" i="6"/>
  <c r="Q76" i="6"/>
  <c r="R70" i="6"/>
  <c r="S70" i="6" s="1"/>
  <c r="S119" i="6"/>
  <c r="P150" i="6"/>
  <c r="P235" i="6" s="1"/>
  <c r="L34" i="4"/>
  <c r="K38" i="4"/>
  <c r="R76" i="6" l="1"/>
  <c r="Q134" i="6"/>
  <c r="M34" i="4"/>
  <c r="L38" i="4"/>
  <c r="Q135" i="6" l="1"/>
  <c r="Q136" i="6" s="1"/>
  <c r="Q150" i="6"/>
  <c r="S76" i="6"/>
  <c r="R134" i="6"/>
  <c r="R135" i="6" s="1"/>
  <c r="N34" i="4"/>
  <c r="M38" i="4"/>
  <c r="Q235" i="6" l="1"/>
  <c r="R150" i="6"/>
  <c r="R138" i="6"/>
  <c r="O34" i="4"/>
  <c r="N38" i="4"/>
  <c r="R90" i="4"/>
  <c r="S90" i="4" s="1"/>
  <c r="R91" i="4"/>
  <c r="S91" i="4" s="1"/>
  <c r="R89" i="4"/>
  <c r="S89" i="4" s="1"/>
  <c r="R92" i="4"/>
  <c r="S92" i="4" s="1"/>
  <c r="E113" i="4"/>
  <c r="Q113" i="4"/>
  <c r="P113" i="4"/>
  <c r="N113" i="4"/>
  <c r="M113" i="4"/>
  <c r="L113" i="4"/>
  <c r="K113" i="4"/>
  <c r="J113" i="4"/>
  <c r="I113" i="4"/>
  <c r="H113" i="4"/>
  <c r="G113" i="4"/>
  <c r="F113" i="4"/>
  <c r="O113" i="4"/>
  <c r="O110" i="4"/>
  <c r="R53" i="4"/>
  <c r="S53" i="4" s="1"/>
  <c r="R115" i="4"/>
  <c r="S115" i="4" s="1"/>
  <c r="R112" i="4"/>
  <c r="S112" i="4" s="1"/>
  <c r="S4" i="4"/>
  <c r="R113" i="4" l="1"/>
  <c r="S113" i="4" s="1"/>
  <c r="P34" i="4"/>
  <c r="O38" i="4"/>
  <c r="Q34" i="4" l="1"/>
  <c r="Q38" i="4" s="1"/>
  <c r="P38" i="4"/>
  <c r="R60" i="4"/>
  <c r="S60" i="4" s="1"/>
  <c r="E107" i="4"/>
  <c r="E110" i="4"/>
  <c r="E97" i="4"/>
  <c r="S97" i="4" s="1"/>
  <c r="E87" i="4"/>
  <c r="E77" i="4"/>
  <c r="E74" i="4"/>
  <c r="E69" i="4"/>
  <c r="E38" i="4"/>
  <c r="E32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R119" i="4"/>
  <c r="S119" i="4" s="1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R116" i="4"/>
  <c r="S116" i="4" s="1"/>
  <c r="Q110" i="4"/>
  <c r="P110" i="4"/>
  <c r="N110" i="4"/>
  <c r="M110" i="4"/>
  <c r="L110" i="4"/>
  <c r="K110" i="4"/>
  <c r="J110" i="4"/>
  <c r="I110" i="4"/>
  <c r="H110" i="4"/>
  <c r="G110" i="4"/>
  <c r="F110" i="4"/>
  <c r="R109" i="4"/>
  <c r="S109" i="4" s="1"/>
  <c r="F107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R96" i="4"/>
  <c r="S96" i="4" s="1"/>
  <c r="E93" i="4"/>
  <c r="P87" i="4"/>
  <c r="R87" i="4" s="1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R79" i="4"/>
  <c r="S79" i="4" s="1"/>
  <c r="Q77" i="4"/>
  <c r="P77" i="4"/>
  <c r="O77" i="4"/>
  <c r="N77" i="4"/>
  <c r="M77" i="4"/>
  <c r="L77" i="4"/>
  <c r="K77" i="4"/>
  <c r="J77" i="4"/>
  <c r="I77" i="4"/>
  <c r="H77" i="4"/>
  <c r="G77" i="4"/>
  <c r="F77" i="4"/>
  <c r="R76" i="4"/>
  <c r="S76" i="4" s="1"/>
  <c r="F66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R56" i="4"/>
  <c r="S56" i="4" s="1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R50" i="4"/>
  <c r="S50" i="4" s="1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F42" i="4"/>
  <c r="G42" i="4"/>
  <c r="H42" i="4"/>
  <c r="I42" i="4"/>
  <c r="J42" i="4"/>
  <c r="K42" i="4"/>
  <c r="L42" i="4"/>
  <c r="M42" i="4"/>
  <c r="N42" i="4"/>
  <c r="O42" i="4"/>
  <c r="P42" i="4"/>
  <c r="Q42" i="4"/>
  <c r="E42" i="4"/>
  <c r="R224" i="4"/>
  <c r="R222" i="4"/>
  <c r="E221" i="4"/>
  <c r="R220" i="4"/>
  <c r="R219" i="4"/>
  <c r="R218" i="4"/>
  <c r="R217" i="4"/>
  <c r="R216" i="4"/>
  <c r="R215" i="4"/>
  <c r="R214" i="4"/>
  <c r="F213" i="4"/>
  <c r="G213" i="4" s="1"/>
  <c r="R212" i="4"/>
  <c r="R211" i="4"/>
  <c r="R210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R194" i="4"/>
  <c r="R193" i="4"/>
  <c r="R192" i="4"/>
  <c r="R191" i="4"/>
  <c r="R190" i="4"/>
  <c r="R189" i="4"/>
  <c r="R188" i="4"/>
  <c r="E187" i="4"/>
  <c r="R186" i="4"/>
  <c r="F185" i="4"/>
  <c r="F187" i="4" s="1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E171" i="4"/>
  <c r="R170" i="4"/>
  <c r="R169" i="4"/>
  <c r="R168" i="4"/>
  <c r="F167" i="4"/>
  <c r="F171" i="4" s="1"/>
  <c r="R166" i="4"/>
  <c r="R165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R163" i="4"/>
  <c r="R162" i="4"/>
  <c r="R161" i="4"/>
  <c r="E160" i="4"/>
  <c r="R159" i="4"/>
  <c r="R158" i="4"/>
  <c r="F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7" i="4"/>
  <c r="R136" i="4"/>
  <c r="R135" i="4"/>
  <c r="R40" i="4"/>
  <c r="S40" i="4" s="1"/>
  <c r="G22" i="4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Q20" i="4"/>
  <c r="O20" i="4"/>
  <c r="N20" i="4"/>
  <c r="M20" i="4"/>
  <c r="L20" i="4"/>
  <c r="K20" i="4"/>
  <c r="J20" i="4"/>
  <c r="I20" i="4"/>
  <c r="H20" i="4"/>
  <c r="G20" i="4"/>
  <c r="G24" i="4" s="1"/>
  <c r="E20" i="4"/>
  <c r="P19" i="4"/>
  <c r="F20" i="4"/>
  <c r="E17" i="4"/>
  <c r="S17" i="4" s="1"/>
  <c r="Q7" i="4"/>
  <c r="P7" i="4"/>
  <c r="O7" i="4"/>
  <c r="N7" i="4"/>
  <c r="M7" i="4"/>
  <c r="L7" i="4"/>
  <c r="K7" i="4"/>
  <c r="J7" i="4"/>
  <c r="I7" i="4"/>
  <c r="H7" i="4"/>
  <c r="F7" i="4"/>
  <c r="F24" i="4" s="1"/>
  <c r="E7" i="4"/>
  <c r="I24" i="4" l="1"/>
  <c r="O24" i="4"/>
  <c r="K24" i="4"/>
  <c r="J24" i="4"/>
  <c r="L24" i="4"/>
  <c r="M24" i="4"/>
  <c r="H24" i="4"/>
  <c r="N24" i="4"/>
  <c r="Q24" i="4"/>
  <c r="S87" i="4"/>
  <c r="R34" i="4"/>
  <c r="S34" i="4" s="1"/>
  <c r="R57" i="4"/>
  <c r="S57" i="4" s="1"/>
  <c r="R77" i="4"/>
  <c r="S77" i="4" s="1"/>
  <c r="R103" i="4"/>
  <c r="S103" i="4" s="1"/>
  <c r="R42" i="4"/>
  <c r="S42" i="4" s="1"/>
  <c r="R51" i="4"/>
  <c r="S51" i="4" s="1"/>
  <c r="R61" i="4"/>
  <c r="S61" i="4" s="1"/>
  <c r="R93" i="4"/>
  <c r="P20" i="4"/>
  <c r="R20" i="4" s="1"/>
  <c r="S20" i="4" s="1"/>
  <c r="R19" i="4"/>
  <c r="S19" i="4" s="1"/>
  <c r="R54" i="4"/>
  <c r="S54" i="4" s="1"/>
  <c r="R64" i="4"/>
  <c r="S64" i="4" s="1"/>
  <c r="R80" i="4"/>
  <c r="S80" i="4" s="1"/>
  <c r="R110" i="4"/>
  <c r="S110" i="4" s="1"/>
  <c r="R47" i="4"/>
  <c r="S47" i="4" s="1"/>
  <c r="R100" i="4"/>
  <c r="S100" i="4" s="1"/>
  <c r="R117" i="4"/>
  <c r="S117" i="4" s="1"/>
  <c r="R38" i="4"/>
  <c r="S38" i="4" s="1"/>
  <c r="R7" i="4"/>
  <c r="S7" i="4" s="1"/>
  <c r="E122" i="4"/>
  <c r="R120" i="4"/>
  <c r="G107" i="4"/>
  <c r="G71" i="4"/>
  <c r="F74" i="4"/>
  <c r="G66" i="4"/>
  <c r="F69" i="4"/>
  <c r="F32" i="4"/>
  <c r="E24" i="4"/>
  <c r="G167" i="4"/>
  <c r="H167" i="4" s="1"/>
  <c r="H171" i="4" s="1"/>
  <c r="R164" i="4"/>
  <c r="R22" i="4"/>
  <c r="S22" i="4" s="1"/>
  <c r="G185" i="4"/>
  <c r="H185" i="4" s="1"/>
  <c r="H187" i="4" s="1"/>
  <c r="R209" i="4"/>
  <c r="H213" i="4"/>
  <c r="G221" i="4"/>
  <c r="F221" i="4"/>
  <c r="G157" i="4"/>
  <c r="F160" i="4"/>
  <c r="F122" i="4" l="1"/>
  <c r="F123" i="4" s="1"/>
  <c r="F124" i="4" s="1"/>
  <c r="P24" i="4"/>
  <c r="S93" i="4"/>
  <c r="S120" i="4"/>
  <c r="R24" i="4"/>
  <c r="H107" i="4"/>
  <c r="G74" i="4"/>
  <c r="H71" i="4"/>
  <c r="G69" i="4"/>
  <c r="H66" i="4"/>
  <c r="I167" i="4"/>
  <c r="I171" i="4" s="1"/>
  <c r="I32" i="4"/>
  <c r="H32" i="4"/>
  <c r="G32" i="4"/>
  <c r="G171" i="4"/>
  <c r="I185" i="4"/>
  <c r="J185" i="4" s="1"/>
  <c r="G187" i="4"/>
  <c r="J32" i="4"/>
  <c r="H221" i="4"/>
  <c r="I213" i="4"/>
  <c r="G160" i="4"/>
  <c r="H157" i="4"/>
  <c r="G122" i="4" l="1"/>
  <c r="G123" i="4" s="1"/>
  <c r="G124" i="4" s="1"/>
  <c r="J167" i="4"/>
  <c r="J171" i="4" s="1"/>
  <c r="I107" i="4"/>
  <c r="H74" i="4"/>
  <c r="I71" i="4"/>
  <c r="H69" i="4"/>
  <c r="I66" i="4"/>
  <c r="I187" i="4"/>
  <c r="I221" i="4"/>
  <c r="J213" i="4"/>
  <c r="K185" i="4"/>
  <c r="J187" i="4"/>
  <c r="I157" i="4"/>
  <c r="H160" i="4"/>
  <c r="K32" i="4"/>
  <c r="H122" i="4" l="1"/>
  <c r="H123" i="4" s="1"/>
  <c r="H124" i="4" s="1"/>
  <c r="K167" i="4"/>
  <c r="L167" i="4" s="1"/>
  <c r="J107" i="4"/>
  <c r="I74" i="4"/>
  <c r="I122" i="4" s="1"/>
  <c r="I123" i="4" s="1"/>
  <c r="J71" i="4"/>
  <c r="I69" i="4"/>
  <c r="J66" i="4"/>
  <c r="L185" i="4"/>
  <c r="K187" i="4"/>
  <c r="K171" i="4"/>
  <c r="I160" i="4"/>
  <c r="J157" i="4"/>
  <c r="K213" i="4"/>
  <c r="J221" i="4"/>
  <c r="I124" i="4" l="1"/>
  <c r="L32" i="4"/>
  <c r="K107" i="4"/>
  <c r="J74" i="4"/>
  <c r="K71" i="4"/>
  <c r="J69" i="4"/>
  <c r="K66" i="4"/>
  <c r="M32" i="4"/>
  <c r="L213" i="4"/>
  <c r="K221" i="4"/>
  <c r="M167" i="4"/>
  <c r="L171" i="4"/>
  <c r="J160" i="4"/>
  <c r="K157" i="4"/>
  <c r="L187" i="4"/>
  <c r="M185" i="4"/>
  <c r="J122" i="4" l="1"/>
  <c r="J123" i="4" s="1"/>
  <c r="J124" i="4" s="1"/>
  <c r="L107" i="4"/>
  <c r="K74" i="4"/>
  <c r="L71" i="4"/>
  <c r="K69" i="4"/>
  <c r="L66" i="4"/>
  <c r="M171" i="4"/>
  <c r="N167" i="4"/>
  <c r="M187" i="4"/>
  <c r="N185" i="4"/>
  <c r="L221" i="4"/>
  <c r="M213" i="4"/>
  <c r="K160" i="4"/>
  <c r="L157" i="4"/>
  <c r="N32" i="4"/>
  <c r="K122" i="4" l="1"/>
  <c r="K123" i="4" s="1"/>
  <c r="K124" i="4" s="1"/>
  <c r="M107" i="4"/>
  <c r="L74" i="4"/>
  <c r="M71" i="4"/>
  <c r="L69" i="4"/>
  <c r="M66" i="4"/>
  <c r="N187" i="4"/>
  <c r="O185" i="4"/>
  <c r="N171" i="4"/>
  <c r="O167" i="4"/>
  <c r="O32" i="4"/>
  <c r="L160" i="4"/>
  <c r="M157" i="4"/>
  <c r="M221" i="4"/>
  <c r="N213" i="4"/>
  <c r="L122" i="4" l="1"/>
  <c r="L123" i="4" s="1"/>
  <c r="L124" i="4" s="1"/>
  <c r="N107" i="4"/>
  <c r="M74" i="4"/>
  <c r="N71" i="4"/>
  <c r="M69" i="4"/>
  <c r="N66" i="4"/>
  <c r="O213" i="4"/>
  <c r="N221" i="4"/>
  <c r="P185" i="4"/>
  <c r="O187" i="4"/>
  <c r="P32" i="4"/>
  <c r="M160" i="4"/>
  <c r="N157" i="4"/>
  <c r="P167" i="4"/>
  <c r="O171" i="4"/>
  <c r="M122" i="4" l="1"/>
  <c r="M123" i="4" s="1"/>
  <c r="M124" i="4" s="1"/>
  <c r="O107" i="4"/>
  <c r="N74" i="4"/>
  <c r="O71" i="4"/>
  <c r="N69" i="4"/>
  <c r="O66" i="4"/>
  <c r="N160" i="4"/>
  <c r="O157" i="4"/>
  <c r="Q167" i="4"/>
  <c r="P171" i="4"/>
  <c r="P187" i="4"/>
  <c r="Q185" i="4"/>
  <c r="O221" i="4"/>
  <c r="P213" i="4"/>
  <c r="N122" i="4" l="1"/>
  <c r="N123" i="4" s="1"/>
  <c r="N124" i="4" s="1"/>
  <c r="Q32" i="4"/>
  <c r="R32" i="4" s="1"/>
  <c r="S32" i="4" s="1"/>
  <c r="P107" i="4"/>
  <c r="O74" i="4"/>
  <c r="P71" i="4"/>
  <c r="O69" i="4"/>
  <c r="P66" i="4"/>
  <c r="Q187" i="4"/>
  <c r="R187" i="4" s="1"/>
  <c r="R185" i="4"/>
  <c r="O160" i="4"/>
  <c r="P157" i="4"/>
  <c r="P221" i="4"/>
  <c r="Q213" i="4"/>
  <c r="Q171" i="4"/>
  <c r="R171" i="4" s="1"/>
  <c r="R167" i="4"/>
  <c r="O122" i="4" l="1"/>
  <c r="O123" i="4" s="1"/>
  <c r="O124" i="4" s="1"/>
  <c r="Q107" i="4"/>
  <c r="R82" i="4"/>
  <c r="S82" i="4" s="1"/>
  <c r="P74" i="4"/>
  <c r="P69" i="4"/>
  <c r="Q66" i="4"/>
  <c r="P160" i="4"/>
  <c r="Q157" i="4"/>
  <c r="Q221" i="4"/>
  <c r="R221" i="4" s="1"/>
  <c r="R213" i="4"/>
  <c r="R107" i="4" l="1"/>
  <c r="S107" i="4" s="1"/>
  <c r="R74" i="4"/>
  <c r="S74" i="4" s="1"/>
  <c r="P122" i="4"/>
  <c r="P123" i="4" s="1"/>
  <c r="P124" i="4" s="1"/>
  <c r="Q69" i="4"/>
  <c r="R69" i="4" s="1"/>
  <c r="S69" i="4" s="1"/>
  <c r="R66" i="4"/>
  <c r="S66" i="4" s="1"/>
  <c r="R105" i="4"/>
  <c r="S105" i="4" s="1"/>
  <c r="R71" i="4"/>
  <c r="S71" i="4" s="1"/>
  <c r="Q160" i="4"/>
  <c r="R160" i="4" s="1"/>
  <c r="R157" i="4"/>
  <c r="Q122" i="4" l="1"/>
  <c r="Q123" i="4" s="1"/>
  <c r="Q124" i="4" s="1"/>
  <c r="Q138" i="4" s="1"/>
  <c r="Q223" i="4" s="1"/>
  <c r="R122" i="4"/>
  <c r="O138" i="4"/>
  <c r="O223" i="4" s="1"/>
  <c r="L138" i="4"/>
  <c r="L223" i="4" s="1"/>
  <c r="H138" i="4"/>
  <c r="H223" i="4" s="1"/>
  <c r="F138" i="4"/>
  <c r="F223" i="4" s="1"/>
  <c r="I138" i="4"/>
  <c r="I223" i="4" s="1"/>
  <c r="M138" i="4"/>
  <c r="M223" i="4" s="1"/>
  <c r="N138" i="4"/>
  <c r="N223" i="4" s="1"/>
  <c r="P138" i="4"/>
  <c r="P223" i="4" s="1"/>
  <c r="G138" i="4"/>
  <c r="G223" i="4" s="1"/>
  <c r="J138" i="4"/>
  <c r="J223" i="4" s="1"/>
  <c r="K138" i="4"/>
  <c r="K223" i="4" s="1"/>
  <c r="R123" i="4" l="1"/>
  <c r="R126" i="4" s="1"/>
  <c r="R223" i="4"/>
  <c r="R138" i="4"/>
  <c r="E125" i="4"/>
  <c r="E138" i="4" l="1"/>
  <c r="E223" i="4" s="1"/>
  <c r="E22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tc={24F9EB85-9EBB-48E5-B35C-6F1C08D5CD46}</author>
    <author>tc={CAEDFC91-388A-41C8-B6B8-41FF64485557}</author>
    <author>tc={4A027496-AEAA-4B09-B961-3156287A2D13}</author>
    <author>tc={24D025ED-5C8E-4428-AB88-C69855D9BF32}</author>
    <author>tc={622D7F48-F3F3-4E19-915E-1390880C5047}</author>
    <author>tc={D578141D-F498-4D5E-95F2-0AB9394DE8C2}</author>
    <author>tc={3F690F1D-6036-4D1A-8F82-B3FFA5E83525}</author>
    <author>tc={A11CCC92-0A27-4C81-BC6A-F07D1CA22411}</author>
    <author>Authorized User</author>
  </authors>
  <commentList>
    <comment ref="U60" authorId="0" shapeId="0" xr:uid="{24F9EB85-9EBB-48E5-B35C-6F1C08D5CD46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website build</t>
      </text>
    </comment>
    <comment ref="U67" authorId="1" shapeId="0" xr:uid="{CAEDFC91-388A-41C8-B6B8-41FF64485557}">
      <text>
        <t>[Threaded comment]
Your version of Excel allows you to read this threaded comment; however, any edits to it will get removed if the file is opened in a newer version of Excel. Learn more: https://go.microsoft.com/fwlink/?linkid=870924
Comment:
    $5,000 AEG management overlap
$6,000 Fulfillment (VMG)
$12,000 Customer Service (phone line, receive mail...VMG Charlotte address)</t>
      </text>
    </comment>
    <comment ref="U70" authorId="2" shapeId="0" xr:uid="{4A027496-AEAA-4B09-B961-3156287A2D13}">
      <text>
        <t>[Threaded comment]
Your version of Excel allows you to read this threaded comment; however, any edits to it will get removed if the file is opened in a newer version of Excel. Learn more: https://go.microsoft.com/fwlink/?linkid=870924
Comment:
    $7200 is new accounting resource
$8,000 is legal
$2,500 is the audit</t>
      </text>
    </comment>
    <comment ref="U75" authorId="3" shapeId="0" xr:uid="{24D025ED-5C8E-4428-AB88-C69855D9BF32}">
      <text>
        <t>[Threaded comment]
Your version of Excel allows you to read this threaded comment; however, any edits to it will get removed if the file is opened in a newer version of Excel. Learn more: https://go.microsoft.com/fwlink/?linkid=870924
Comment:
    $54,000 VMG Fees
$1,200 New Logo Implementation
$10,000 video creation
$1,700 Ops</t>
      </text>
    </comment>
    <comment ref="U80" authorId="4" shapeId="0" xr:uid="{622D7F48-F3F3-4E19-915E-1390880C5047}">
      <text>
        <t>[Threaded comment]
Your version of Excel allows you to read this threaded comment; however, any edits to it will get removed if the file is opened in a newer version of Excel. Learn more: https://go.microsoft.com/fwlink/?linkid=870924
Comment:
    $110,000 Bill
$48,000 Katie
$35,000 Incentive
$87,500 Linda
$24,000 George</t>
      </text>
    </comment>
    <comment ref="U93" authorId="5" shapeId="0" xr:uid="{D578141D-F498-4D5E-95F2-0AB9394DE8C2}">
      <text>
        <t>[Threaded comment]
Your version of Excel allows you to read this threaded comment; however, any edits to it will get removed if the file is opened in a newer version of Excel. Learn more: https://go.microsoft.com/fwlink/?linkid=870924
Comment:
    $2000 increase in F.R.E.E. budget</t>
      </text>
    </comment>
    <comment ref="U103" authorId="6" shapeId="0" xr:uid="{3F690F1D-6036-4D1A-8F82-B3FFA5E83525}">
      <text>
        <t>[Threaded comment]
Your version of Excel allows you to read this threaded comment; however, any edits to it will get removed if the file is opened in a newer version of Excel. Learn more: https://go.microsoft.com/fwlink/?linkid=870924
Comment:
    $4,500 Ops
$39,500 Fundraising</t>
      </text>
    </comment>
    <comment ref="U116" authorId="7" shapeId="0" xr:uid="{A11CCC92-0A27-4C81-BC6A-F07D1CA22411}">
      <text>
        <t>[Threaded comment]
Your version of Excel allows you to read this threaded comment; however, any edits to it will get removed if the file is opened in a newer version of Excel. Learn more: https://go.microsoft.com/fwlink/?linkid=870924
Comment:
    $2,700/event raffle prizes</t>
      </text>
    </comment>
    <comment ref="D141" authorId="8" shapeId="0" xr:uid="{D807C847-C1DF-4BE5-9331-F1C0BE4BBDE3}">
      <text>
        <r>
          <rPr>
            <b/>
            <sz val="9"/>
            <color indexed="81"/>
            <rFont val="Tahoma"/>
            <family val="2"/>
          </rPr>
          <t>Authorized User:</t>
        </r>
        <r>
          <rPr>
            <sz val="9"/>
            <color indexed="81"/>
            <rFont val="Tahoma"/>
            <family val="2"/>
          </rPr>
          <t xml:space="preserve">
Can we have these mirror the revenue side?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Authorized User</author>
  </authors>
  <commentList>
    <comment ref="D1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Authorized User:</t>
        </r>
        <r>
          <rPr>
            <sz val="9"/>
            <color indexed="81"/>
            <rFont val="Tahoma"/>
            <family val="2"/>
          </rPr>
          <t xml:space="preserve">
Can we have these mirror the revenue side?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Authorized User</author>
  </authors>
  <commentList>
    <comment ref="D14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Authorized User:</t>
        </r>
        <r>
          <rPr>
            <sz val="9"/>
            <color indexed="81"/>
            <rFont val="Tahoma"/>
            <family val="2"/>
          </rPr>
          <t xml:space="preserve">
Can we have these mirror the revenue side?</t>
        </r>
      </text>
    </comment>
  </commentList>
</comments>
</file>

<file path=xl/sharedStrings.xml><?xml version="1.0" encoding="utf-8"?>
<sst xmlns="http://schemas.openxmlformats.org/spreadsheetml/2006/main" count="839" uniqueCount="221">
  <si>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</si>
  <si>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</si>
  <si>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</si>
  <si>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</si>
  <si>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</si>
  <si>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</si>
  <si>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</si>
  <si>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</si>
  <si>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</si>
  <si>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</si>
  <si>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</si>
  <si>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</si>
  <si>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Budget</t>
  </si>
  <si>
    <t xml:space="preserve"> </t>
  </si>
  <si>
    <t>Income</t>
  </si>
  <si>
    <t>40050 · DUES</t>
  </si>
  <si>
    <t>40054 · $500 Silver</t>
  </si>
  <si>
    <t>Total Income</t>
  </si>
  <si>
    <t>Expense</t>
  </si>
  <si>
    <t>50173 · Transportation</t>
  </si>
  <si>
    <t>50199 · Regional Golf Expenses</t>
  </si>
  <si>
    <t>50160 · GOLF OUTING EXPENSE - Other</t>
  </si>
  <si>
    <t>Total 50160 · GOLF OUTING EXPENSE</t>
  </si>
  <si>
    <t>50200 · MARKETING EXPENSE</t>
  </si>
  <si>
    <t>50201 · PR Serv-Chris Kemp</t>
  </si>
  <si>
    <t>50202 · Marketing-Kim Kimbriel</t>
  </si>
  <si>
    <t>50203 · Marketing Travel</t>
  </si>
  <si>
    <t>50204 · Mktg Corp Material ads, etc</t>
  </si>
  <si>
    <t>50205 · Mktg - E-Marketing</t>
  </si>
  <si>
    <t>50206 · Mktg - Website Maint.</t>
  </si>
  <si>
    <t>50207 · Mktg - Website Enhancements</t>
  </si>
  <si>
    <t>50208 · Contact Database</t>
  </si>
  <si>
    <t>50209 · Photography/Video</t>
  </si>
  <si>
    <t>50210 · RR-posters/Handouts</t>
  </si>
  <si>
    <t>50211 · FREE handouts</t>
  </si>
  <si>
    <t>50212 · Distracted Driving handouts</t>
  </si>
  <si>
    <t>50213 · Membership Support Materials</t>
  </si>
  <si>
    <t>50214 · RR Ceremony Materials/Press</t>
  </si>
  <si>
    <t>50220 · Marketing &amp; PR</t>
  </si>
  <si>
    <t>50225 · Mktg &amp; PR Website</t>
  </si>
  <si>
    <t>50226 · Mktg &amp; PR Social Media</t>
  </si>
  <si>
    <t>50227 · Design &amp; Printing</t>
  </si>
  <si>
    <t>50228 · Membership Recruitment Material</t>
  </si>
  <si>
    <t>50200 · MARKETING EXPENSE - Other</t>
  </si>
  <si>
    <t>Total 50200 · MARKETING EXPENSE</t>
  </si>
  <si>
    <t>50230 · AWARDS EXPENSE</t>
  </si>
  <si>
    <t>50231 · Awards Comm-Awards</t>
  </si>
  <si>
    <t>50235 · Awards Comm-Awards Shipping</t>
  </si>
  <si>
    <t>Total 50230 · AWARDS EXPENSE</t>
  </si>
  <si>
    <t>50237 · DISTRACTED DRIVING INITIATIVE</t>
  </si>
  <si>
    <t>50237.1 · Marketing Materials/Supplies</t>
  </si>
  <si>
    <t>50237.2 · Partnership Fees</t>
  </si>
  <si>
    <t>50237.3 · Trade Show</t>
  </si>
  <si>
    <t>50237.4 · Shipping</t>
  </si>
  <si>
    <t>50237 · DISTRACTED DRIVING INITIATIVE - Other</t>
  </si>
  <si>
    <t>Total 50237 · DISTRACTED DRIVING INITIATIVE</t>
  </si>
  <si>
    <t>50240 · RECYCLED RIDES EXPENSE</t>
  </si>
  <si>
    <t>50242 · Rec Rides Prog Admin</t>
  </si>
  <si>
    <t>50244 · Rec Rides Brochure</t>
  </si>
  <si>
    <t>50245 · Rec Rides Prog.</t>
  </si>
  <si>
    <t>50246 · Rec Rides Prog Kit</t>
  </si>
  <si>
    <t>50247 · Rec Rides Prog. NACE</t>
  </si>
  <si>
    <t>50248 · Rec Rides Prog Printing</t>
  </si>
  <si>
    <t>50249 · Rec Rides Miscellaneous</t>
  </si>
  <si>
    <t>50250 · Rec Rides Plaques</t>
  </si>
  <si>
    <t>50251 · Rec Rides Prog Kit Shipping</t>
  </si>
  <si>
    <t>50252 · Rec Rides Staff Travel</t>
  </si>
  <si>
    <t>50260 · Rec Rides Prog Bow (50260)</t>
  </si>
  <si>
    <t>50280 · Rec Rides Shipping</t>
  </si>
  <si>
    <t>50286 · Rec Rides Staff</t>
  </si>
  <si>
    <t>Total 50240 · RECYCLED RIDES EXPENSE</t>
  </si>
  <si>
    <t>50290 · FREE EXPENSE</t>
  </si>
  <si>
    <t>50296 · FREE</t>
  </si>
  <si>
    <t>50297 · FREE Materials/Supplies</t>
  </si>
  <si>
    <t>50298 · FREE Signage</t>
  </si>
  <si>
    <t>50290 · FREE EXPENSE - OtherS/B TRAVEL</t>
  </si>
  <si>
    <t>INSERT FREE STAFF FEE</t>
  </si>
  <si>
    <t>Total 50290 · FREE EXPENSE</t>
  </si>
  <si>
    <t>50300 · TRADE SHOW EXPENSE</t>
  </si>
  <si>
    <t>50301 · Trade Show Committee</t>
  </si>
  <si>
    <t>50303 · Trade Show Reimbursement</t>
  </si>
  <si>
    <t>50305 · Trade Show Booth Add./Equip.</t>
  </si>
  <si>
    <t>50307 · Trade Show Meals - Skills/NACE</t>
  </si>
  <si>
    <t>50308 · Trade Show Handout Materials</t>
  </si>
  <si>
    <t>50310 · Trade Show Shipping</t>
  </si>
  <si>
    <t>50311 · Trade Show Material Handling</t>
  </si>
  <si>
    <t>inc</t>
  </si>
  <si>
    <t>50312 · Trade Show Mobile Unit Charge</t>
  </si>
  <si>
    <t>50315 · Trade Show Booth Signage</t>
  </si>
  <si>
    <t>50325 · SEMA Food &amp; Beverage</t>
  </si>
  <si>
    <t>50326 · SEMA  A/V</t>
  </si>
  <si>
    <t>50300 · TRADE SHOW EXPENSE - Other</t>
  </si>
  <si>
    <t>Total 50300 · TRADE SHOW EXPENSE</t>
  </si>
  <si>
    <t>50330 · MEMBERSHIP</t>
  </si>
  <si>
    <t>50332 · Plaques</t>
  </si>
  <si>
    <t>50334 · Plaque-Diamond</t>
  </si>
  <si>
    <t>50336 · Plaque Postage</t>
  </si>
  <si>
    <t>50337 · Pins</t>
  </si>
  <si>
    <t>50338 · Brochures</t>
  </si>
  <si>
    <t>50339 · Recruitment Eff.</t>
  </si>
  <si>
    <t>50340 · Plaque-Bronze</t>
  </si>
  <si>
    <t>50341 · New Member Welcome Kit</t>
  </si>
  <si>
    <t>50342 · Membership Reception</t>
  </si>
  <si>
    <t>50330 · MEMBERSHIP - Other</t>
  </si>
  <si>
    <t>Total 50330 · MEMBERSHIP</t>
  </si>
  <si>
    <t>Total Expense</t>
  </si>
  <si>
    <t>Other Income</t>
  </si>
  <si>
    <t>91001 · Prior Period Income</t>
  </si>
  <si>
    <t>40900 · DONATIONS</t>
  </si>
  <si>
    <t>40300- REGISTRATION FEES</t>
  </si>
  <si>
    <t>40500- EVENT REVENUE</t>
  </si>
  <si>
    <t>40700- SPONSORS</t>
  </si>
  <si>
    <t>Northeast</t>
  </si>
  <si>
    <t>Dallas</t>
  </si>
  <si>
    <t>41000 · INTEREST &amp; DIVIDENDS</t>
  </si>
  <si>
    <t>Total GOLF FUNDRAISER REVENUE</t>
  </si>
  <si>
    <t>Palm Springs</t>
  </si>
  <si>
    <t>Total 40900 · DONATIONS</t>
  </si>
  <si>
    <t>Total 51000 · POSTAGE &amp; SHIPPING</t>
  </si>
  <si>
    <t xml:space="preserve">Total 51100 · PRINTING &amp; COPIES </t>
  </si>
  <si>
    <t xml:space="preserve">Total 51200 · COMMUNICATIONS </t>
  </si>
  <si>
    <t xml:space="preserve">Total 51300 · SUPPLIES </t>
  </si>
  <si>
    <t>Total 51400 · BANK &amp; CREDIT CARD FEES</t>
  </si>
  <si>
    <t>Total 51500 · WEBSITE &amp; DOMAINS</t>
  </si>
  <si>
    <t>Total 51600 · INSURANCE</t>
  </si>
  <si>
    <t>Total 51700 · MANAGEMENT FEES</t>
  </si>
  <si>
    <t>Total 51800 · LEGAL &amp; ACCOUNTING</t>
  </si>
  <si>
    <t>Total 51900 · MARKETING &amp; PUBLIC RELATIONS</t>
  </si>
  <si>
    <t>Total 52000 · CONTRACTED SERVICES</t>
  </si>
  <si>
    <t xml:space="preserve">Total 52100 · PROFESSIONAL DUES &amp; MEMBERSHIPS </t>
  </si>
  <si>
    <t>Total 52200 · EDUCATION &amp; TRAINING</t>
  </si>
  <si>
    <t>Total 52300 · TRAVEL &amp; LODGING</t>
  </si>
  <si>
    <t>Total 52400 · AUTO &amp; MILEAGE</t>
  </si>
  <si>
    <t>Total 52500 · FOOD &amp; BEVERAGE</t>
  </si>
  <si>
    <t>Total 52600 · AUDIO VISUAL</t>
  </si>
  <si>
    <t>50334 · Plaques Diamond</t>
  </si>
  <si>
    <t>Total 52800 · AWARDS &amp; RECOGNITION</t>
  </si>
  <si>
    <t>Total 52850 · PRIZES</t>
  </si>
  <si>
    <t>Total 52950 · MEMBERSHIP RECEPTION</t>
  </si>
  <si>
    <t>Total 53500 · GIFTS &amp; CONDOLENCES</t>
  </si>
  <si>
    <t>YOY Change</t>
  </si>
  <si>
    <t>2019 Total</t>
  </si>
  <si>
    <t>DDI</t>
  </si>
  <si>
    <t>Event in a Box and DDI Month, Member Events</t>
  </si>
  <si>
    <t>Notes</t>
  </si>
  <si>
    <t>RR</t>
  </si>
  <si>
    <t>FREE</t>
  </si>
  <si>
    <t>Debby</t>
  </si>
  <si>
    <t>AEG</t>
  </si>
  <si>
    <t xml:space="preserve">E &amp; Bill </t>
  </si>
  <si>
    <t>Membership committee</t>
  </si>
  <si>
    <t>RR Luncheon @ SEMA</t>
  </si>
  <si>
    <t>Shifted based on experience</t>
  </si>
  <si>
    <t>Based on 2018 actual</t>
  </si>
  <si>
    <t xml:space="preserve">Increase based on 2018 actual </t>
  </si>
  <si>
    <t>DDI - Increased from request of $1250</t>
  </si>
  <si>
    <t>No change from 2018</t>
  </si>
  <si>
    <t>Increase based on 2018 actual</t>
  </si>
  <si>
    <t>No change</t>
  </si>
  <si>
    <t>Total 52900 · Tradeshow Expense</t>
  </si>
  <si>
    <t>50209 · Board Meeting Set-up</t>
  </si>
  <si>
    <t>Based on 2018 actual (Red Carpet Breakfast SEMA)</t>
  </si>
  <si>
    <t>Total 52350 · ENTERTAINMENT</t>
  </si>
  <si>
    <t>Total 52550 · FUNDRAISING EVENT FEES</t>
  </si>
  <si>
    <t>Based on 2018 actual rounded up</t>
  </si>
  <si>
    <t>Fundraising</t>
  </si>
  <si>
    <t>Operations</t>
  </si>
  <si>
    <t>Recycled Rides</t>
  </si>
  <si>
    <t>FREE Committee</t>
  </si>
  <si>
    <t>RR Committee</t>
  </si>
  <si>
    <t>DDI - 200</t>
  </si>
  <si>
    <t>Marketing Agency</t>
  </si>
  <si>
    <t>Victory Management Group</t>
  </si>
  <si>
    <t>Marketing and Public Relations</t>
  </si>
  <si>
    <t>DDI Kits</t>
  </si>
  <si>
    <t>Awards Committee</t>
  </si>
  <si>
    <t>no change</t>
  </si>
  <si>
    <t>CIF and CIC</t>
  </si>
  <si>
    <t>RR - Based on 700 transactions and a raise</t>
  </si>
  <si>
    <t>50160 · Golf Outing Expenses (Awards)</t>
  </si>
  <si>
    <t>FREE (proposed 4000)</t>
  </si>
  <si>
    <t>Based on maximum bonus structure through contract</t>
  </si>
  <si>
    <t>Software Expense</t>
  </si>
  <si>
    <t>Salsa CRM</t>
  </si>
  <si>
    <t>Level 1 Partner</t>
  </si>
  <si>
    <t>SSO</t>
  </si>
  <si>
    <t>MSO</t>
  </si>
  <si>
    <t>Platinum</t>
  </si>
  <si>
    <t>Level 2 Partner</t>
  </si>
  <si>
    <t>Association</t>
  </si>
  <si>
    <t>Individual (Patron)</t>
  </si>
  <si>
    <t>Tech Schools</t>
  </si>
  <si>
    <t>Management Fee</t>
  </si>
  <si>
    <t>D&amp;O Insurance</t>
  </si>
  <si>
    <t>Legal &amp; Accounting Fees</t>
  </si>
  <si>
    <t xml:space="preserve">President/CEO </t>
  </si>
  <si>
    <t>Rec Rides Program Manager(s)</t>
  </si>
  <si>
    <t>FREE Program Manager</t>
  </si>
  <si>
    <t>Pres/CEO Membership</t>
  </si>
  <si>
    <t>Pres/CEO Education</t>
  </si>
  <si>
    <t>Admin/Staff Travel</t>
  </si>
  <si>
    <t>Pres/CEO Travel</t>
  </si>
  <si>
    <t>Marketing Travel</t>
  </si>
  <si>
    <t>FREE Travel</t>
  </si>
  <si>
    <t>Rec Rides Travel</t>
  </si>
  <si>
    <t>Entertainment</t>
  </si>
  <si>
    <t>Food &amp; Beverage (includes fundraisers)</t>
  </si>
  <si>
    <t>Golf Outing Expenses</t>
  </si>
  <si>
    <t>Trade Show Expense</t>
  </si>
  <si>
    <t>Rec. Rides Luncheon SEMA</t>
  </si>
  <si>
    <t>Membership Reception</t>
  </si>
  <si>
    <t>Gifts</t>
  </si>
  <si>
    <t>Keys to Progress Shops</t>
  </si>
  <si>
    <t xml:space="preserve">Projected SEMA </t>
  </si>
  <si>
    <t>Not asking members to support reception in PSP</t>
  </si>
  <si>
    <t>Total 40050 · MEMBERSHIP REVENUE</t>
  </si>
  <si>
    <t>FREE - Inclusive of proposed increase</t>
  </si>
  <si>
    <t>2019 Actual</t>
  </si>
  <si>
    <t>St. Louis</t>
  </si>
  <si>
    <t>2020 Total</t>
  </si>
  <si>
    <t>FY 2020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</si>
</sst>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71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trike/>
      <sz val="10"/>
      <color rgb="FF000000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6" fillId="0" borderId="0"/>
  </cellStyleXfs>
  <cellXfs count="84">
    <xf numFmtId="0" fontId="0" fillId="0" borderId="0" xfId="0"/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2" borderId="0" xfId="0" applyNumberFormat="1" applyFont="1" applyFill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0" fontId="2" fillId="0" borderId="0" xfId="0" applyFont="1"/>
    <xf numFmtId="1" fontId="1" fillId="3" borderId="0" xfId="0" applyNumberFormat="1" applyFont="1" applyFill="1"/>
    <xf numFmtId="1" fontId="2" fillId="3" borderId="0" xfId="0" applyNumberFormat="1" applyFont="1" applyFill="1"/>
    <xf numFmtId="1" fontId="1" fillId="2" borderId="0" xfId="0" applyNumberFormat="1" applyFont="1" applyFill="1"/>
    <xf numFmtId="1" fontId="1" fillId="4" borderId="0" xfId="0" applyNumberFormat="1" applyFont="1" applyFill="1"/>
    <xf numFmtId="1" fontId="3" fillId="0" borderId="0" xfId="0" applyNumberFormat="1" applyFont="1" applyFill="1"/>
    <xf numFmtId="1" fontId="4" fillId="3" borderId="0" xfId="0" applyNumberFormat="1" applyFont="1" applyFill="1"/>
    <xf numFmtId="49" fontId="1" fillId="0" borderId="0" xfId="0" applyNumberFormat="1" applyFont="1" applyFill="1"/>
    <xf numFmtId="1" fontId="1" fillId="0" borderId="0" xfId="0" applyNumberFormat="1" applyFont="1" applyFill="1"/>
    <xf numFmtId="0" fontId="3" fillId="0" borderId="0" xfId="0" applyFont="1" applyFill="1"/>
    <xf numFmtId="1" fontId="1" fillId="2" borderId="1" xfId="0" applyNumberFormat="1" applyFont="1" applyFill="1" applyBorder="1"/>
    <xf numFmtId="1" fontId="1" fillId="2" borderId="0" xfId="0" applyNumberFormat="1" applyFont="1" applyFill="1" applyBorder="1"/>
    <xf numFmtId="0" fontId="1" fillId="0" borderId="0" xfId="0" applyNumberFormat="1" applyFont="1"/>
    <xf numFmtId="1" fontId="1" fillId="6" borderId="0" xfId="0" applyNumberFormat="1" applyFont="1" applyFill="1"/>
    <xf numFmtId="1" fontId="1" fillId="9" borderId="0" xfId="0" applyNumberFormat="1" applyFont="1" applyFill="1"/>
    <xf numFmtId="1" fontId="1" fillId="7" borderId="0" xfId="0" applyNumberFormat="1" applyFont="1" applyFill="1"/>
    <xf numFmtId="49" fontId="1" fillId="7" borderId="0" xfId="0" applyNumberFormat="1" applyFont="1" applyFill="1"/>
    <xf numFmtId="1" fontId="8" fillId="0" borderId="0" xfId="0" applyNumberFormat="1" applyFont="1"/>
    <xf numFmtId="49" fontId="1" fillId="9" borderId="0" xfId="0" applyNumberFormat="1" applyFont="1" applyFill="1"/>
    <xf numFmtId="164" fontId="3" fillId="9" borderId="0" xfId="1" applyNumberFormat="1" applyFont="1" applyFill="1" applyBorder="1"/>
    <xf numFmtId="1" fontId="11" fillId="7" borderId="0" xfId="0" applyNumberFormat="1" applyFont="1" applyFill="1"/>
    <xf numFmtId="49" fontId="11" fillId="7" borderId="0" xfId="0" applyNumberFormat="1" applyFont="1" applyFill="1"/>
    <xf numFmtId="49" fontId="11" fillId="0" borderId="0" xfId="0" applyNumberFormat="1" applyFont="1"/>
    <xf numFmtId="1" fontId="11" fillId="0" borderId="0" xfId="0" applyNumberFormat="1" applyFont="1"/>
    <xf numFmtId="1" fontId="11" fillId="6" borderId="0" xfId="0" applyNumberFormat="1" applyFont="1" applyFill="1"/>
    <xf numFmtId="0" fontId="13" fillId="0" borderId="0" xfId="0" applyFont="1"/>
    <xf numFmtId="1" fontId="2" fillId="8" borderId="0" xfId="0" applyNumberFormat="1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1" fontId="2" fillId="7" borderId="0" xfId="0" applyNumberFormat="1" applyFont="1" applyFill="1" applyAlignment="1">
      <alignment horizontal="center" vertical="center" wrapText="1"/>
    </xf>
    <xf numFmtId="164" fontId="3" fillId="6" borderId="0" xfId="1" applyNumberFormat="1" applyFont="1" applyFill="1"/>
    <xf numFmtId="164" fontId="2" fillId="6" borderId="0" xfId="1" applyNumberFormat="1" applyFont="1" applyFill="1"/>
    <xf numFmtId="164" fontId="2" fillId="9" borderId="0" xfId="1" applyNumberFormat="1" applyFont="1" applyFill="1"/>
    <xf numFmtId="164" fontId="2" fillId="0" borderId="0" xfId="1" applyNumberFormat="1" applyFont="1"/>
    <xf numFmtId="164" fontId="3" fillId="0" borderId="0" xfId="1" applyNumberFormat="1" applyFont="1"/>
    <xf numFmtId="164" fontId="1" fillId="9" borderId="0" xfId="1" applyNumberFormat="1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164" fontId="3" fillId="7" borderId="0" xfId="1" applyNumberFormat="1" applyFont="1" applyFill="1"/>
    <xf numFmtId="164" fontId="13" fillId="7" borderId="0" xfId="1" applyNumberFormat="1" applyFont="1" applyFill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13" fillId="0" borderId="0" xfId="1" applyNumberFormat="1" applyFont="1"/>
    <xf numFmtId="164" fontId="3" fillId="0" borderId="0" xfId="1" applyNumberFormat="1" applyFont="1" applyFill="1"/>
    <xf numFmtId="1" fontId="11" fillId="9" borderId="0" xfId="0" applyNumberFormat="1" applyFont="1" applyFill="1"/>
    <xf numFmtId="49" fontId="11" fillId="9" borderId="0" xfId="0" applyNumberFormat="1" applyFont="1" applyFill="1"/>
    <xf numFmtId="164" fontId="12" fillId="9" borderId="0" xfId="1" applyNumberFormat="1" applyFont="1" applyFill="1"/>
    <xf numFmtId="165" fontId="14" fillId="10" borderId="0" xfId="2" applyNumberFormat="1" applyFont="1" applyFill="1"/>
    <xf numFmtId="1" fontId="15" fillId="0" borderId="0" xfId="0" applyNumberFormat="1" applyFont="1"/>
    <xf numFmtId="164" fontId="9" fillId="11" borderId="0" xfId="1" applyNumberFormat="1" applyFont="1" applyFill="1"/>
    <xf numFmtId="1" fontId="1" fillId="11" borderId="0" xfId="0" applyNumberFormat="1" applyFont="1" applyFill="1"/>
    <xf numFmtId="164" fontId="7" fillId="11" borderId="0" xfId="1" applyNumberFormat="1" applyFont="1" applyFill="1"/>
    <xf numFmtId="164" fontId="17" fillId="0" borderId="0" xfId="1" applyNumberFormat="1" applyFont="1"/>
    <xf numFmtId="1" fontId="17" fillId="0" borderId="0" xfId="0" applyNumberFormat="1" applyFont="1"/>
    <xf numFmtId="164" fontId="13" fillId="6" borderId="0" xfId="1" applyNumberFormat="1" applyFont="1" applyFill="1"/>
    <xf numFmtId="1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/>
    <xf numFmtId="10" fontId="2" fillId="0" borderId="0" xfId="0" applyNumberFormat="1" applyFont="1"/>
    <xf numFmtId="10" fontId="3" fillId="0" borderId="0" xfId="0" applyNumberFormat="1" applyFont="1" applyFill="1"/>
    <xf numFmtId="164" fontId="2" fillId="0" borderId="0" xfId="0" applyNumberFormat="1" applyFont="1"/>
    <xf numFmtId="164" fontId="3" fillId="0" borderId="0" xfId="0" applyNumberFormat="1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Fill="1"/>
    <xf numFmtId="3" fontId="0" fillId="0" borderId="0" xfId="0" applyNumberFormat="1" applyFill="1"/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2" xfId="3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3</xdr:col>
      <xdr:colOff>2467610</xdr:colOff>
      <xdr:row>7</xdr:row>
      <xdr:rowOff>12065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8B387357-02C6-4759-8E82-61FCA76E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34335" cy="2120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3</xdr:col>
      <xdr:colOff>2467610</xdr:colOff>
      <xdr:row>7</xdr:row>
      <xdr:rowOff>12065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4A28A073-7D04-4778-AD5C-A1C2EF65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34335" cy="2120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0</xdr:row>
      <xdr:rowOff>114301</xdr:rowOff>
    </xdr:from>
    <xdr:to>
      <xdr:col>3</xdr:col>
      <xdr:colOff>2371967</xdr:colOff>
      <xdr:row>4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F06C38-043D-4033-A25C-7B6D383D0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" y="114301"/>
          <a:ext cx="2076692" cy="657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2581910</xdr:colOff>
      <xdr:row>1</xdr:row>
      <xdr:rowOff>50165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3230" cy="22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2581910</xdr:colOff>
      <xdr:row>1</xdr:row>
      <xdr:rowOff>50165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3230" cy="22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2581910</xdr:colOff>
      <xdr:row>1</xdr:row>
      <xdr:rowOff>34925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55290" cy="2101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2581910</xdr:colOff>
      <xdr:row>1</xdr:row>
      <xdr:rowOff>34925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55290" cy="2101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tie Pharr" id="{45661CF1-F56C-43C2-A388-209C6940FE1D}" userId="e32f88ea8b2c916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60" dT="2019-10-22T17:26:45.07" personId="{45661CF1-F56C-43C2-A388-209C6940FE1D}" id="{24F9EB85-9EBB-48E5-B35C-6F1C08D5CD46}">
    <text>New website build</text>
  </threadedComment>
  <threadedComment ref="U67" dT="2019-10-22T17:37:31.04" personId="{45661CF1-F56C-43C2-A388-209C6940FE1D}" id="{CAEDFC91-388A-41C8-B6B8-41FF64485557}">
    <text>$5,000 AEG management overlap
$6,000 Fulfillment (VMG)
$12,000 Customer Service (phone line, receive mail...VMG Charlotte address)</text>
  </threadedComment>
  <threadedComment ref="U70" dT="2019-10-22T17:37:52.05" personId="{45661CF1-F56C-43C2-A388-209C6940FE1D}" id="{4A027496-AEAA-4B09-B961-3156287A2D13}">
    <text>$7200 is new accounting resource
$8,000 is legal
$2,500 is the audit</text>
  </threadedComment>
  <threadedComment ref="U75" dT="2019-10-22T17:38:14.31" personId="{45661CF1-F56C-43C2-A388-209C6940FE1D}" id="{24D025ED-5C8E-4428-AB88-C69855D9BF32}">
    <text>$54,000 VMG Fees
$1,200 New Logo Implementation
$10,000 video creation
$1,700 Ops</text>
  </threadedComment>
  <threadedComment ref="U80" dT="2019-10-22T17:38:32.65" personId="{45661CF1-F56C-43C2-A388-209C6940FE1D}" id="{622D7F48-F3F3-4E19-915E-1390880C5047}">
    <text>$110,000 Bill
$48,000 Katie
$35,000 Incentive
$87,500 Linda
$24,000 George</text>
  </threadedComment>
  <threadedComment ref="U93" dT="2019-10-30T14:28:48.42" personId="{45661CF1-F56C-43C2-A388-209C6940FE1D}" id="{D578141D-F498-4D5E-95F2-0AB9394DE8C2}">
    <text>$2000 increase in F.R.E.E. budget</text>
  </threadedComment>
  <threadedComment ref="U103" dT="2019-10-22T17:39:17.12" personId="{45661CF1-F56C-43C2-A388-209C6940FE1D}" id="{3F690F1D-6036-4D1A-8F82-B3FFA5E83525}">
    <text>$4,500 Ops
$39,500 Fundraising</text>
  </threadedComment>
  <threadedComment ref="U116" dT="2019-10-22T17:40:04.37" personId="{45661CF1-F56C-43C2-A388-209C6940FE1D}" id="{A11CCC92-0A27-4C81-BC6A-F07D1CA22411}">
    <text>$2,700/event raffle prizes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DF96-5F1D-48E5-B4B7-15BB366BD8EE}">
  <dimension ref="A5:Y259"/>
  <sheetViews>
    <sheetView tabSelected="1" workbookViewId="0">
      <pane xSplit="5" ySplit="9" topLeftCell="F10" activePane="bottomRight" state="frozen"/>
      <selection pane="topRight" activeCell="F1" sqref="F1"/>
      <selection pane="bottomLeft" activeCell="A4" sqref="A4"/>
      <selection pane="bottomRight" activeCell="X15" sqref="X15"/>
    </sheetView>
  </sheetViews>
  <sheetFormatPr defaultColWidth="8.7109375" defaultRowHeight="12.75" x14ac:dyDescent="0.2"/>
  <cols>
    <col min="1" max="1" width="1.28515625" style="25" customWidth="1"/>
    <col min="2" max="2" width="2.7109375" style="25" customWidth="1"/>
    <col min="3" max="3" width="1.28515625" style="25" customWidth="1"/>
    <col min="4" max="4" width="41.28515625" style="25" bestFit="1" customWidth="1"/>
    <col min="5" max="5" width="14.140625" style="11" customWidth="1"/>
    <col min="6" max="6" width="10.140625" style="11" customWidth="1"/>
    <col min="7" max="7" width="11.42578125" style="11" bestFit="1" customWidth="1"/>
    <col min="8" max="8" width="10.140625" style="11" customWidth="1"/>
    <col min="9" max="9" width="11.42578125" style="11" bestFit="1" customWidth="1"/>
    <col min="10" max="14" width="10.140625" style="11" customWidth="1"/>
    <col min="15" max="17" width="11.42578125" style="11" bestFit="1" customWidth="1"/>
    <col min="18" max="18" width="13.85546875" style="11" bestFit="1" customWidth="1"/>
    <col min="19" max="19" width="10.5703125" style="46" hidden="1" customWidth="1"/>
    <col min="20" max="20" width="43.42578125" style="11" hidden="1" customWidth="1"/>
    <col min="21" max="21" width="8.7109375" style="76"/>
    <col min="22" max="22" width="10" style="11" bestFit="1" customWidth="1"/>
    <col min="23" max="16384" width="8.7109375" style="11"/>
  </cols>
  <sheetData>
    <row r="5" spans="1:25" ht="13.5" thickBot="1" x14ac:dyDescent="0.25"/>
    <row r="6" spans="1:25" x14ac:dyDescent="0.2">
      <c r="D6" s="82" t="s">
        <v>220</v>
      </c>
    </row>
    <row r="7" spans="1:25" s="4" customFormat="1" ht="13.5" thickBot="1" x14ac:dyDescent="0.25">
      <c r="A7" s="1"/>
      <c r="B7" s="2"/>
      <c r="C7" s="2"/>
      <c r="D7" s="83">
        <v>43768</v>
      </c>
      <c r="E7" s="81">
        <v>2019</v>
      </c>
      <c r="F7" s="80" t="s">
        <v>0</v>
      </c>
      <c r="G7" s="80" t="s">
        <v>1</v>
      </c>
      <c r="H7" s="80" t="s">
        <v>2</v>
      </c>
      <c r="I7" s="80" t="s">
        <v>3</v>
      </c>
      <c r="J7" s="80" t="s">
        <v>4</v>
      </c>
      <c r="K7" s="80" t="s">
        <v>5</v>
      </c>
      <c r="L7" s="80" t="s">
        <v>6</v>
      </c>
      <c r="M7" s="80" t="s">
        <v>7</v>
      </c>
      <c r="N7" s="80" t="s">
        <v>8</v>
      </c>
      <c r="O7" s="80" t="s">
        <v>9</v>
      </c>
      <c r="P7" s="80" t="s">
        <v>10</v>
      </c>
      <c r="Q7" s="80" t="s">
        <v>11</v>
      </c>
      <c r="R7" s="80" t="s">
        <v>219</v>
      </c>
      <c r="S7" s="52" t="s">
        <v>140</v>
      </c>
      <c r="T7" s="4" t="s">
        <v>144</v>
      </c>
      <c r="U7" s="74"/>
    </row>
    <row r="8" spans="1:25" s="7" customFormat="1" x14ac:dyDescent="0.2">
      <c r="A8" s="1"/>
      <c r="B8" s="2"/>
      <c r="C8" s="2"/>
      <c r="D8" s="2"/>
      <c r="E8" s="80" t="s">
        <v>12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53"/>
      <c r="U8" s="75"/>
    </row>
    <row r="9" spans="1:25" ht="25.5" x14ac:dyDescent="0.3">
      <c r="A9" s="8"/>
      <c r="B9" s="30" t="s">
        <v>14</v>
      </c>
      <c r="C9" s="9"/>
      <c r="D9" s="9"/>
      <c r="E9" s="10"/>
      <c r="F9" s="41" t="s">
        <v>116</v>
      </c>
      <c r="H9" s="10"/>
      <c r="I9" s="39" t="s">
        <v>113</v>
      </c>
      <c r="K9" s="10"/>
      <c r="L9" s="10"/>
      <c r="N9" s="40" t="s">
        <v>218</v>
      </c>
      <c r="P9" s="10"/>
      <c r="Q9" s="10"/>
      <c r="R9" s="10"/>
    </row>
    <row r="10" spans="1:25" x14ac:dyDescent="0.2">
      <c r="A10" s="8"/>
      <c r="B10" s="9"/>
      <c r="C10" s="9"/>
      <c r="D10" s="26" t="s">
        <v>109</v>
      </c>
      <c r="E10" s="42">
        <v>35095</v>
      </c>
      <c r="F10" s="42">
        <v>21100</v>
      </c>
      <c r="G10" s="42">
        <v>0</v>
      </c>
      <c r="H10" s="42">
        <v>4300</v>
      </c>
      <c r="I10" s="42">
        <v>4300</v>
      </c>
      <c r="J10" s="42">
        <v>0</v>
      </c>
      <c r="K10" s="42">
        <v>0</v>
      </c>
      <c r="L10" s="42">
        <v>0</v>
      </c>
      <c r="M10" s="42">
        <v>6100</v>
      </c>
      <c r="N10" s="42">
        <v>6000</v>
      </c>
      <c r="O10" s="42">
        <v>0</v>
      </c>
      <c r="P10" s="42">
        <v>0</v>
      </c>
      <c r="Q10" s="42">
        <v>0</v>
      </c>
      <c r="R10" s="43">
        <f>SUM(F10:Q10)</f>
        <v>41800</v>
      </c>
      <c r="S10" s="46">
        <f>+R10-E10</f>
        <v>6705</v>
      </c>
      <c r="T10" s="11" t="s">
        <v>152</v>
      </c>
      <c r="W10" s="46"/>
    </row>
    <row r="11" spans="1:25" x14ac:dyDescent="0.2">
      <c r="A11" s="8"/>
      <c r="B11" s="9"/>
      <c r="C11" s="9"/>
      <c r="D11" s="26" t="s">
        <v>110</v>
      </c>
      <c r="E11" s="42">
        <v>24410</v>
      </c>
      <c r="F11" s="42">
        <v>11000</v>
      </c>
      <c r="G11" s="42">
        <v>0</v>
      </c>
      <c r="H11" s="42">
        <v>0</v>
      </c>
      <c r="I11" s="42">
        <v>8100</v>
      </c>
      <c r="J11" s="42">
        <v>0</v>
      </c>
      <c r="K11" s="42">
        <v>0</v>
      </c>
      <c r="L11" s="42">
        <v>0</v>
      </c>
      <c r="M11" s="42">
        <v>3196</v>
      </c>
      <c r="N11" s="42">
        <v>4500</v>
      </c>
      <c r="O11" s="42">
        <v>0</v>
      </c>
      <c r="P11" s="42">
        <v>0</v>
      </c>
      <c r="Q11" s="42">
        <v>0</v>
      </c>
      <c r="R11" s="43">
        <f>SUM(F11:Q11)</f>
        <v>26796</v>
      </c>
      <c r="S11" s="46">
        <f t="shared" ref="S11:S13" si="0">+R11-E11</f>
        <v>2386</v>
      </c>
      <c r="T11" s="11" t="s">
        <v>152</v>
      </c>
      <c r="Y11" s="11">
        <v>36</v>
      </c>
    </row>
    <row r="12" spans="1:25" x14ac:dyDescent="0.2">
      <c r="A12" s="8"/>
      <c r="B12" s="9"/>
      <c r="C12" s="9"/>
      <c r="D12" s="26" t="s">
        <v>111</v>
      </c>
      <c r="E12" s="42">
        <v>175058</v>
      </c>
      <c r="F12" s="42">
        <v>88000</v>
      </c>
      <c r="G12" s="42">
        <v>0</v>
      </c>
      <c r="H12" s="42">
        <v>55000</v>
      </c>
      <c r="I12" s="42">
        <v>24000</v>
      </c>
      <c r="J12" s="42">
        <v>0</v>
      </c>
      <c r="K12" s="42">
        <v>0</v>
      </c>
      <c r="L12" s="42">
        <v>0</v>
      </c>
      <c r="M12" s="42">
        <v>43000</v>
      </c>
      <c r="N12" s="42">
        <v>5000</v>
      </c>
      <c r="O12" s="42">
        <v>0</v>
      </c>
      <c r="P12" s="42">
        <v>0</v>
      </c>
      <c r="Q12" s="42">
        <v>0</v>
      </c>
      <c r="R12" s="43">
        <f>SUM(F12:Q12)</f>
        <v>215000</v>
      </c>
      <c r="S12" s="46">
        <f t="shared" si="0"/>
        <v>39942</v>
      </c>
      <c r="T12" s="11" t="s">
        <v>152</v>
      </c>
    </row>
    <row r="13" spans="1:25" s="13" customFormat="1" x14ac:dyDescent="0.2">
      <c r="A13" s="8"/>
      <c r="B13" s="9"/>
      <c r="C13" s="27" t="s">
        <v>115</v>
      </c>
      <c r="D13" s="27"/>
      <c r="E13" s="44">
        <f>SUM(E10:E12)</f>
        <v>234563</v>
      </c>
      <c r="F13" s="44">
        <f>SUM(F10:F12)</f>
        <v>120100</v>
      </c>
      <c r="G13" s="44">
        <f t="shared" ref="G13:Q13" si="1">SUM(G10:G12)</f>
        <v>0</v>
      </c>
      <c r="H13" s="44">
        <f t="shared" si="1"/>
        <v>59300</v>
      </c>
      <c r="I13" s="44">
        <f>SUM(I10:I12)</f>
        <v>36400</v>
      </c>
      <c r="J13" s="44">
        <f t="shared" si="1"/>
        <v>0</v>
      </c>
      <c r="K13" s="44">
        <f t="shared" si="1"/>
        <v>0</v>
      </c>
      <c r="L13" s="44">
        <f t="shared" si="1"/>
        <v>0</v>
      </c>
      <c r="M13" s="44">
        <f>SUM(M10:M12)</f>
        <v>52296</v>
      </c>
      <c r="N13" s="44">
        <f t="shared" si="1"/>
        <v>15500</v>
      </c>
      <c r="O13" s="44">
        <f t="shared" si="1"/>
        <v>0</v>
      </c>
      <c r="P13" s="44">
        <f t="shared" si="1"/>
        <v>0</v>
      </c>
      <c r="Q13" s="44">
        <f t="shared" si="1"/>
        <v>0</v>
      </c>
      <c r="R13" s="44">
        <f>SUM(F13:Q13)</f>
        <v>283596</v>
      </c>
      <c r="S13" s="46">
        <f t="shared" si="0"/>
        <v>49033</v>
      </c>
      <c r="T13" s="11" t="s">
        <v>153</v>
      </c>
      <c r="U13" s="77"/>
    </row>
    <row r="14" spans="1:25" s="13" customFormat="1" x14ac:dyDescent="0.2">
      <c r="A14" s="8"/>
      <c r="B14" s="9"/>
      <c r="C14" s="9"/>
      <c r="D14" s="9" t="s">
        <v>217</v>
      </c>
      <c r="E14" s="45"/>
      <c r="F14" s="45">
        <v>0</v>
      </c>
      <c r="G14" s="45"/>
      <c r="H14" s="45"/>
      <c r="I14" s="45">
        <v>0</v>
      </c>
      <c r="J14" s="45">
        <v>0</v>
      </c>
      <c r="K14" s="45"/>
      <c r="L14" s="45"/>
      <c r="M14" s="45"/>
      <c r="N14" s="45"/>
      <c r="O14" s="45"/>
      <c r="P14" s="45"/>
      <c r="Q14" s="45"/>
      <c r="R14" s="45"/>
      <c r="S14" s="45"/>
      <c r="U14" s="77"/>
      <c r="V14" s="70"/>
    </row>
    <row r="15" spans="1:25" x14ac:dyDescent="0.2">
      <c r="A15" s="8"/>
      <c r="B15" s="9"/>
      <c r="C15" s="9" t="s">
        <v>15</v>
      </c>
      <c r="D15" s="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25" x14ac:dyDescent="0.2">
      <c r="A16" s="8"/>
      <c r="B16" s="9"/>
      <c r="C16" s="9"/>
      <c r="D16" s="26" t="s">
        <v>191</v>
      </c>
      <c r="E16" s="42">
        <v>1000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>
        <v>1000</v>
      </c>
      <c r="S16" s="46">
        <f t="shared" ref="S16:S23" si="2">+R16-E16</f>
        <v>0</v>
      </c>
      <c r="T16" s="11" t="s">
        <v>150</v>
      </c>
    </row>
    <row r="17" spans="1:21" x14ac:dyDescent="0.2">
      <c r="A17" s="8"/>
      <c r="B17" s="9"/>
      <c r="C17" s="9"/>
      <c r="D17" s="26" t="s">
        <v>190</v>
      </c>
      <c r="E17" s="42">
        <v>2500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>
        <v>4000</v>
      </c>
      <c r="S17" s="46">
        <f t="shared" si="2"/>
        <v>1500</v>
      </c>
      <c r="T17" s="11" t="s">
        <v>150</v>
      </c>
    </row>
    <row r="18" spans="1:21" x14ac:dyDescent="0.2">
      <c r="A18" s="8"/>
      <c r="B18" s="9"/>
      <c r="C18" s="9"/>
      <c r="D18" s="26" t="s">
        <v>189</v>
      </c>
      <c r="E18" s="42">
        <v>10000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>
        <v>10000</v>
      </c>
      <c r="S18" s="46">
        <f t="shared" si="2"/>
        <v>0</v>
      </c>
      <c r="T18" s="11" t="s">
        <v>150</v>
      </c>
    </row>
    <row r="19" spans="1:21" x14ac:dyDescent="0.2">
      <c r="A19" s="8"/>
      <c r="B19" s="9"/>
      <c r="C19" s="9"/>
      <c r="D19" s="26" t="s">
        <v>188</v>
      </c>
      <c r="E19" s="42">
        <v>125000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>
        <v>80000</v>
      </c>
      <c r="S19" s="46">
        <f t="shared" si="2"/>
        <v>-45000</v>
      </c>
      <c r="T19" s="11" t="s">
        <v>150</v>
      </c>
    </row>
    <row r="20" spans="1:21" x14ac:dyDescent="0.2">
      <c r="A20" s="8"/>
      <c r="B20" s="9"/>
      <c r="C20" s="9"/>
      <c r="D20" s="26" t="s">
        <v>184</v>
      </c>
      <c r="E20" s="42">
        <v>150000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>
        <v>200000</v>
      </c>
      <c r="S20" s="46">
        <f t="shared" si="2"/>
        <v>50000</v>
      </c>
      <c r="T20" s="11" t="s">
        <v>150</v>
      </c>
    </row>
    <row r="21" spans="1:21" x14ac:dyDescent="0.2">
      <c r="A21" s="8"/>
      <c r="B21" s="9"/>
      <c r="C21" s="9"/>
      <c r="D21" s="26" t="s">
        <v>185</v>
      </c>
      <c r="E21" s="42">
        <v>60000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>
        <v>64000</v>
      </c>
      <c r="S21" s="46">
        <f t="shared" si="2"/>
        <v>4000</v>
      </c>
      <c r="T21" s="11" t="s">
        <v>150</v>
      </c>
    </row>
    <row r="22" spans="1:21" x14ac:dyDescent="0.2">
      <c r="A22" s="8"/>
      <c r="B22" s="9"/>
      <c r="C22" s="9"/>
      <c r="D22" s="26" t="s">
        <v>186</v>
      </c>
      <c r="E22" s="42">
        <v>45000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>
        <v>48500</v>
      </c>
      <c r="S22" s="46">
        <f t="shared" si="2"/>
        <v>3500</v>
      </c>
      <c r="T22" s="11" t="s">
        <v>150</v>
      </c>
    </row>
    <row r="23" spans="1:21" s="13" customFormat="1" x14ac:dyDescent="0.2">
      <c r="A23" s="8"/>
      <c r="B23" s="9"/>
      <c r="C23" s="27" t="s">
        <v>215</v>
      </c>
      <c r="D23" s="27"/>
      <c r="E23" s="44">
        <f>SUM(E16:E22)</f>
        <v>393500</v>
      </c>
      <c r="F23" s="32">
        <v>60053</v>
      </c>
      <c r="G23" s="32">
        <v>10385</v>
      </c>
      <c r="H23" s="32">
        <v>18061</v>
      </c>
      <c r="I23" s="32">
        <v>18984</v>
      </c>
      <c r="J23" s="32">
        <v>35670</v>
      </c>
      <c r="K23" s="32">
        <v>59658</v>
      </c>
      <c r="L23" s="32">
        <v>62536</v>
      </c>
      <c r="M23" s="32">
        <v>37872</v>
      </c>
      <c r="N23" s="32">
        <v>37364</v>
      </c>
      <c r="O23" s="32">
        <v>17101</v>
      </c>
      <c r="P23" s="32">
        <v>26696</v>
      </c>
      <c r="Q23" s="32">
        <v>23141</v>
      </c>
      <c r="R23" s="44">
        <f>SUM(R16:R22)</f>
        <v>407500</v>
      </c>
      <c r="S23" s="46">
        <f t="shared" si="2"/>
        <v>14000</v>
      </c>
      <c r="T23" s="11" t="s">
        <v>150</v>
      </c>
      <c r="U23" s="77"/>
    </row>
    <row r="24" spans="1:21" ht="14.65" customHeight="1" x14ac:dyDescent="0.2">
      <c r="A24" s="8"/>
      <c r="B24" s="9"/>
      <c r="C24" s="9"/>
      <c r="D24" s="9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21" x14ac:dyDescent="0.2">
      <c r="A25" s="8"/>
      <c r="B25" s="9"/>
      <c r="C25" s="9"/>
      <c r="D25" s="26" t="s">
        <v>108</v>
      </c>
      <c r="E25" s="42">
        <v>15000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>
        <v>0</v>
      </c>
      <c r="Q25" s="42"/>
      <c r="R25" s="42">
        <f>SUM(F25:Q25)</f>
        <v>0</v>
      </c>
      <c r="S25" s="46">
        <f>+R25-E25</f>
        <v>-15000</v>
      </c>
      <c r="T25" s="11" t="s">
        <v>151</v>
      </c>
    </row>
    <row r="26" spans="1:21" x14ac:dyDescent="0.2">
      <c r="A26" s="8"/>
      <c r="B26" s="9"/>
      <c r="C26" s="27" t="s">
        <v>117</v>
      </c>
      <c r="D26" s="27"/>
      <c r="E26" s="47">
        <f t="shared" ref="E26:Q26" si="3">SUM(E25:E25)</f>
        <v>15000</v>
      </c>
      <c r="F26" s="47">
        <f t="shared" si="3"/>
        <v>0</v>
      </c>
      <c r="G26" s="47">
        <f t="shared" si="3"/>
        <v>0</v>
      </c>
      <c r="H26" s="47">
        <f t="shared" si="3"/>
        <v>0</v>
      </c>
      <c r="I26" s="47">
        <f t="shared" si="3"/>
        <v>0</v>
      </c>
      <c r="J26" s="47">
        <f t="shared" si="3"/>
        <v>0</v>
      </c>
      <c r="K26" s="47">
        <f t="shared" si="3"/>
        <v>0</v>
      </c>
      <c r="L26" s="47">
        <f t="shared" si="3"/>
        <v>0</v>
      </c>
      <c r="M26" s="47">
        <f t="shared" si="3"/>
        <v>0</v>
      </c>
      <c r="N26" s="47">
        <f t="shared" si="3"/>
        <v>0</v>
      </c>
      <c r="O26" s="47">
        <f t="shared" si="3"/>
        <v>0</v>
      </c>
      <c r="P26" s="47">
        <f t="shared" si="3"/>
        <v>0</v>
      </c>
      <c r="Q26" s="47">
        <f t="shared" si="3"/>
        <v>0</v>
      </c>
      <c r="R26" s="44">
        <f>SUM(F26:Q26)</f>
        <v>0</v>
      </c>
      <c r="S26" s="46">
        <f>+R26-E26</f>
        <v>-15000</v>
      </c>
    </row>
    <row r="27" spans="1:21" s="22" customFormat="1" x14ac:dyDescent="0.2">
      <c r="A27" s="20"/>
      <c r="B27" s="21"/>
      <c r="C27" s="21"/>
      <c r="D27" s="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 s="55"/>
      <c r="U27" s="78"/>
    </row>
    <row r="28" spans="1:21" ht="15" customHeight="1" x14ac:dyDescent="0.2">
      <c r="A28" s="8"/>
      <c r="B28" s="9"/>
      <c r="C28" s="27" t="s">
        <v>114</v>
      </c>
      <c r="D28" s="27"/>
      <c r="E28" s="44">
        <v>500</v>
      </c>
      <c r="F28" s="44">
        <v>0</v>
      </c>
      <c r="G28" s="44">
        <v>0</v>
      </c>
      <c r="H28" s="44">
        <f t="shared" ref="H28:Q28" si="4">G28</f>
        <v>0</v>
      </c>
      <c r="I28" s="44">
        <f t="shared" si="4"/>
        <v>0</v>
      </c>
      <c r="J28" s="44">
        <f t="shared" si="4"/>
        <v>0</v>
      </c>
      <c r="K28" s="44">
        <f t="shared" si="4"/>
        <v>0</v>
      </c>
      <c r="L28" s="44">
        <f t="shared" si="4"/>
        <v>0</v>
      </c>
      <c r="M28" s="44">
        <f t="shared" si="4"/>
        <v>0</v>
      </c>
      <c r="N28" s="44">
        <f t="shared" si="4"/>
        <v>0</v>
      </c>
      <c r="O28" s="44">
        <f t="shared" si="4"/>
        <v>0</v>
      </c>
      <c r="P28" s="44">
        <f t="shared" si="4"/>
        <v>0</v>
      </c>
      <c r="Q28" s="44">
        <f t="shared" si="4"/>
        <v>0</v>
      </c>
      <c r="R28" s="44">
        <f t="shared" ref="R28" si="5">SUM(F28:Q28)</f>
        <v>0</v>
      </c>
      <c r="S28" s="46">
        <f>+R28-E28</f>
        <v>-500</v>
      </c>
      <c r="T28" s="11" t="s">
        <v>153</v>
      </c>
    </row>
    <row r="29" spans="1:21" x14ac:dyDescent="0.2">
      <c r="A29" s="8"/>
      <c r="B29" s="9"/>
      <c r="C29" s="9"/>
      <c r="D29" s="9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21" ht="15.75" x14ac:dyDescent="0.25">
      <c r="A30" s="8"/>
      <c r="B30" s="62" t="s">
        <v>17</v>
      </c>
      <c r="C30" s="62"/>
      <c r="D30" s="62"/>
      <c r="E30" s="63">
        <f t="shared" ref="E30:Q30" si="6">E13+E23+E26+E28</f>
        <v>643563</v>
      </c>
      <c r="F30" s="63">
        <f>F13+F23+F26+F28</f>
        <v>180153</v>
      </c>
      <c r="G30" s="63">
        <f>G13+G23+G26+G28</f>
        <v>10385</v>
      </c>
      <c r="H30" s="63">
        <f t="shared" si="6"/>
        <v>77361</v>
      </c>
      <c r="I30" s="63">
        <f t="shared" si="6"/>
        <v>55384</v>
      </c>
      <c r="J30" s="63">
        <f t="shared" si="6"/>
        <v>35670</v>
      </c>
      <c r="K30" s="63">
        <f t="shared" si="6"/>
        <v>59658</v>
      </c>
      <c r="L30" s="63">
        <f t="shared" si="6"/>
        <v>62536</v>
      </c>
      <c r="M30" s="63">
        <f t="shared" si="6"/>
        <v>90168</v>
      </c>
      <c r="N30" s="63">
        <f t="shared" si="6"/>
        <v>52864</v>
      </c>
      <c r="O30" s="63">
        <f t="shared" si="6"/>
        <v>17101</v>
      </c>
      <c r="P30" s="63">
        <f t="shared" si="6"/>
        <v>26696</v>
      </c>
      <c r="Q30" s="63">
        <f t="shared" si="6"/>
        <v>23141</v>
      </c>
      <c r="R30" s="63">
        <f>+R28+R26+R23+R13</f>
        <v>691096</v>
      </c>
    </row>
    <row r="31" spans="1:21" x14ac:dyDescent="0.2">
      <c r="A31" s="8"/>
      <c r="B31" s="9"/>
      <c r="C31" s="9"/>
      <c r="D31" s="9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21" ht="18.75" x14ac:dyDescent="0.3">
      <c r="A32" s="8"/>
      <c r="B32" s="30" t="s">
        <v>18</v>
      </c>
      <c r="C32" s="9"/>
      <c r="D32" s="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21" hidden="1" x14ac:dyDescent="0.2">
      <c r="A33" s="8"/>
      <c r="B33" s="9"/>
      <c r="C33" s="9"/>
      <c r="D33" s="28" t="s">
        <v>166</v>
      </c>
      <c r="E33" s="50">
        <v>1000</v>
      </c>
      <c r="F33" s="50">
        <v>125</v>
      </c>
      <c r="G33" s="50">
        <f>F33</f>
        <v>125</v>
      </c>
      <c r="H33" s="50">
        <f t="shared" ref="H33:Q33" si="7">G33</f>
        <v>125</v>
      </c>
      <c r="I33" s="50">
        <f t="shared" si="7"/>
        <v>125</v>
      </c>
      <c r="J33" s="50">
        <f t="shared" si="7"/>
        <v>125</v>
      </c>
      <c r="K33" s="50">
        <f t="shared" si="7"/>
        <v>125</v>
      </c>
      <c r="L33" s="50">
        <f t="shared" si="7"/>
        <v>125</v>
      </c>
      <c r="M33" s="50">
        <f t="shared" si="7"/>
        <v>125</v>
      </c>
      <c r="N33" s="50">
        <f t="shared" si="7"/>
        <v>125</v>
      </c>
      <c r="O33" s="50">
        <f t="shared" si="7"/>
        <v>125</v>
      </c>
      <c r="P33" s="50">
        <f t="shared" si="7"/>
        <v>125</v>
      </c>
      <c r="Q33" s="50">
        <f t="shared" si="7"/>
        <v>125</v>
      </c>
      <c r="R33" s="50">
        <f t="shared" ref="R33:R38" si="8">SUM(F33:Q33)</f>
        <v>1500</v>
      </c>
      <c r="S33" s="46">
        <f t="shared" ref="S33:S93" si="9">+R33-E33</f>
        <v>500</v>
      </c>
      <c r="T33" s="11" t="s">
        <v>157</v>
      </c>
    </row>
    <row r="34" spans="1:21" hidden="1" x14ac:dyDescent="0.2">
      <c r="A34" s="8"/>
      <c r="B34" s="9"/>
      <c r="C34" s="9"/>
      <c r="D34" s="28" t="s">
        <v>145</v>
      </c>
      <c r="E34" s="50">
        <v>2500</v>
      </c>
      <c r="F34" s="50">
        <v>60</v>
      </c>
      <c r="G34" s="50">
        <v>0</v>
      </c>
      <c r="H34" s="50">
        <v>60</v>
      </c>
      <c r="I34" s="50">
        <v>180</v>
      </c>
      <c r="J34" s="50">
        <v>0</v>
      </c>
      <c r="K34" s="50">
        <v>60</v>
      </c>
      <c r="L34" s="50">
        <v>60</v>
      </c>
      <c r="M34" s="50">
        <v>60</v>
      </c>
      <c r="N34" s="50">
        <v>60</v>
      </c>
      <c r="O34" s="50">
        <v>60</v>
      </c>
      <c r="P34" s="50">
        <v>0</v>
      </c>
      <c r="Q34" s="50">
        <v>0</v>
      </c>
      <c r="R34" s="50">
        <f t="shared" si="8"/>
        <v>600</v>
      </c>
      <c r="S34" s="46">
        <f t="shared" si="9"/>
        <v>-1900</v>
      </c>
      <c r="T34" s="11" t="s">
        <v>145</v>
      </c>
    </row>
    <row r="35" spans="1:21" hidden="1" x14ac:dyDescent="0.2">
      <c r="A35" s="8"/>
      <c r="B35" s="9"/>
      <c r="C35" s="9"/>
      <c r="D35" s="28" t="s">
        <v>146</v>
      </c>
      <c r="E35" s="50">
        <v>3000</v>
      </c>
      <c r="F35" s="50">
        <v>75</v>
      </c>
      <c r="G35" s="50">
        <v>75</v>
      </c>
      <c r="H35" s="50">
        <v>75</v>
      </c>
      <c r="I35" s="50">
        <v>75</v>
      </c>
      <c r="J35" s="50">
        <v>75</v>
      </c>
      <c r="K35" s="50">
        <v>75</v>
      </c>
      <c r="L35" s="50">
        <v>75</v>
      </c>
      <c r="M35" s="50">
        <v>75</v>
      </c>
      <c r="N35" s="50">
        <v>75</v>
      </c>
      <c r="O35" s="50">
        <v>75</v>
      </c>
      <c r="P35" s="50">
        <v>75</v>
      </c>
      <c r="Q35" s="50">
        <v>75</v>
      </c>
      <c r="R35" s="50">
        <f t="shared" si="8"/>
        <v>900</v>
      </c>
      <c r="S35" s="46">
        <f t="shared" si="9"/>
        <v>-2100</v>
      </c>
      <c r="T35" s="11" t="s">
        <v>146</v>
      </c>
    </row>
    <row r="36" spans="1:21" hidden="1" x14ac:dyDescent="0.2">
      <c r="A36" s="8"/>
      <c r="B36" s="9"/>
      <c r="C36" s="9"/>
      <c r="D36" s="28" t="s">
        <v>142</v>
      </c>
      <c r="E36" s="50">
        <v>500</v>
      </c>
      <c r="F36" s="50">
        <v>125</v>
      </c>
      <c r="G36" s="50">
        <f t="shared" ref="G36:Q36" si="10">F36</f>
        <v>125</v>
      </c>
      <c r="H36" s="50">
        <f t="shared" si="10"/>
        <v>125</v>
      </c>
      <c r="I36" s="50">
        <f t="shared" si="10"/>
        <v>125</v>
      </c>
      <c r="J36" s="50">
        <f t="shared" si="10"/>
        <v>125</v>
      </c>
      <c r="K36" s="50">
        <f t="shared" si="10"/>
        <v>125</v>
      </c>
      <c r="L36" s="50">
        <f t="shared" si="10"/>
        <v>125</v>
      </c>
      <c r="M36" s="50">
        <f t="shared" si="10"/>
        <v>125</v>
      </c>
      <c r="N36" s="50">
        <f t="shared" si="10"/>
        <v>125</v>
      </c>
      <c r="O36" s="50">
        <f t="shared" si="10"/>
        <v>125</v>
      </c>
      <c r="P36" s="50">
        <f t="shared" si="10"/>
        <v>125</v>
      </c>
      <c r="Q36" s="50">
        <f t="shared" si="10"/>
        <v>125</v>
      </c>
      <c r="R36" s="50">
        <f t="shared" si="8"/>
        <v>1500</v>
      </c>
      <c r="S36" s="46">
        <f t="shared" si="9"/>
        <v>1000</v>
      </c>
      <c r="T36" s="11" t="s">
        <v>155</v>
      </c>
    </row>
    <row r="37" spans="1:21" hidden="1" x14ac:dyDescent="0.2">
      <c r="A37" s="8"/>
      <c r="B37" s="9"/>
      <c r="C37" s="9"/>
      <c r="D37" s="29" t="s">
        <v>165</v>
      </c>
      <c r="E37" s="50">
        <v>3852.8</v>
      </c>
      <c r="F37" s="50">
        <v>0</v>
      </c>
      <c r="G37" s="50">
        <v>1300</v>
      </c>
      <c r="H37" s="50">
        <v>0</v>
      </c>
      <c r="I37" s="50">
        <v>1300</v>
      </c>
      <c r="J37" s="50">
        <v>0</v>
      </c>
      <c r="K37" s="50">
        <v>0</v>
      </c>
      <c r="L37" s="50">
        <v>0</v>
      </c>
      <c r="M37" s="50">
        <v>1300</v>
      </c>
      <c r="N37" s="50">
        <v>0</v>
      </c>
      <c r="O37" s="50">
        <v>0</v>
      </c>
      <c r="P37" s="50">
        <v>0</v>
      </c>
      <c r="Q37" s="50">
        <v>0</v>
      </c>
      <c r="R37" s="50">
        <f t="shared" si="8"/>
        <v>3900</v>
      </c>
      <c r="S37" s="46">
        <f t="shared" si="9"/>
        <v>47.199999999999818</v>
      </c>
      <c r="T37" s="11" t="s">
        <v>156</v>
      </c>
    </row>
    <row r="38" spans="1:21" x14ac:dyDescent="0.2">
      <c r="A38" s="8"/>
      <c r="B38" s="9"/>
      <c r="C38" s="27" t="s">
        <v>118</v>
      </c>
      <c r="D38" s="31"/>
      <c r="E38" s="44">
        <v>8400</v>
      </c>
      <c r="F38" s="44">
        <v>1496.66</v>
      </c>
      <c r="G38" s="44">
        <v>1336.66</v>
      </c>
      <c r="H38" s="44">
        <v>1496.66</v>
      </c>
      <c r="I38" s="44">
        <v>1876.66</v>
      </c>
      <c r="J38" s="44">
        <v>1336.67</v>
      </c>
      <c r="K38" s="44">
        <v>846.67</v>
      </c>
      <c r="L38" s="44">
        <v>846.67</v>
      </c>
      <c r="M38" s="44">
        <v>1496.67</v>
      </c>
      <c r="N38" s="44">
        <v>1496.67</v>
      </c>
      <c r="O38" s="44">
        <v>846.67</v>
      </c>
      <c r="P38" s="44">
        <v>686.67</v>
      </c>
      <c r="Q38" s="44">
        <v>686.67</v>
      </c>
      <c r="R38" s="44">
        <f t="shared" si="8"/>
        <v>14450</v>
      </c>
      <c r="S38" s="46">
        <f t="shared" si="9"/>
        <v>6050</v>
      </c>
      <c r="U38" s="76">
        <v>14450</v>
      </c>
    </row>
    <row r="39" spans="1:21" x14ac:dyDescent="0.2">
      <c r="A39" s="8"/>
      <c r="B39" s="9"/>
      <c r="C39" s="9"/>
      <c r="D39" s="8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21" hidden="1" x14ac:dyDescent="0.2">
      <c r="A40" s="8"/>
      <c r="B40" s="9"/>
      <c r="C40" s="9"/>
      <c r="D40" s="28" t="s">
        <v>166</v>
      </c>
      <c r="E40" s="50">
        <v>0</v>
      </c>
      <c r="F40" s="50">
        <v>50</v>
      </c>
      <c r="G40" s="50">
        <f>F40</f>
        <v>50</v>
      </c>
      <c r="H40" s="50">
        <f t="shared" ref="H40:Q40" si="11">G40</f>
        <v>50</v>
      </c>
      <c r="I40" s="50">
        <f t="shared" si="11"/>
        <v>50</v>
      </c>
      <c r="J40" s="50">
        <f t="shared" si="11"/>
        <v>50</v>
      </c>
      <c r="K40" s="50">
        <f t="shared" si="11"/>
        <v>50</v>
      </c>
      <c r="L40" s="50">
        <f t="shared" si="11"/>
        <v>50</v>
      </c>
      <c r="M40" s="50">
        <f t="shared" si="11"/>
        <v>50</v>
      </c>
      <c r="N40" s="50">
        <f t="shared" si="11"/>
        <v>50</v>
      </c>
      <c r="O40" s="50">
        <f t="shared" si="11"/>
        <v>50</v>
      </c>
      <c r="P40" s="50">
        <f t="shared" si="11"/>
        <v>50</v>
      </c>
      <c r="Q40" s="50">
        <f t="shared" si="11"/>
        <v>50</v>
      </c>
      <c r="R40" s="50">
        <f>SUM(F40:Q40)</f>
        <v>600</v>
      </c>
      <c r="S40" s="46">
        <f t="shared" si="9"/>
        <v>600</v>
      </c>
      <c r="T40" s="11" t="s">
        <v>157</v>
      </c>
    </row>
    <row r="41" spans="1:21" hidden="1" x14ac:dyDescent="0.2">
      <c r="A41" s="8"/>
      <c r="B41" s="9"/>
      <c r="C41" s="9"/>
      <c r="D41" s="28" t="s">
        <v>142</v>
      </c>
      <c r="E41" s="50">
        <v>1200</v>
      </c>
      <c r="F41" s="50">
        <v>8.33</v>
      </c>
      <c r="G41" s="50">
        <v>8.33</v>
      </c>
      <c r="H41" s="50">
        <v>8.33</v>
      </c>
      <c r="I41" s="50">
        <v>8.33</v>
      </c>
      <c r="J41" s="50">
        <v>8.33</v>
      </c>
      <c r="K41" s="50">
        <v>8.33</v>
      </c>
      <c r="L41" s="50">
        <v>8.33</v>
      </c>
      <c r="M41" s="50">
        <v>8.33</v>
      </c>
      <c r="N41" s="50">
        <v>8.33</v>
      </c>
      <c r="O41" s="50">
        <v>8.33</v>
      </c>
      <c r="P41" s="50">
        <v>8.33</v>
      </c>
      <c r="Q41" s="50">
        <v>8.33</v>
      </c>
      <c r="R41" s="50">
        <f>SUM(F41:Q41)</f>
        <v>99.96</v>
      </c>
      <c r="S41" s="46">
        <f t="shared" si="9"/>
        <v>-1100.04</v>
      </c>
      <c r="T41" s="11" t="s">
        <v>142</v>
      </c>
    </row>
    <row r="42" spans="1:21" hidden="1" x14ac:dyDescent="0.2">
      <c r="A42" s="8"/>
      <c r="B42" s="9"/>
      <c r="C42" s="9"/>
      <c r="D42" s="28" t="s">
        <v>145</v>
      </c>
      <c r="E42" s="50">
        <v>2000</v>
      </c>
      <c r="F42" s="50">
        <v>150</v>
      </c>
      <c r="G42" s="50">
        <v>0</v>
      </c>
      <c r="H42" s="50">
        <v>150</v>
      </c>
      <c r="I42" s="50">
        <v>300</v>
      </c>
      <c r="J42" s="50">
        <v>0</v>
      </c>
      <c r="K42" s="50">
        <v>150</v>
      </c>
      <c r="L42" s="50">
        <v>50</v>
      </c>
      <c r="M42" s="50">
        <v>250</v>
      </c>
      <c r="N42" s="50">
        <v>50</v>
      </c>
      <c r="O42" s="50">
        <v>250</v>
      </c>
      <c r="P42" s="50">
        <v>0</v>
      </c>
      <c r="Q42" s="50">
        <v>0</v>
      </c>
      <c r="R42" s="50">
        <f>SUM(F42:Q42)</f>
        <v>1350</v>
      </c>
      <c r="S42" s="46">
        <f t="shared" si="9"/>
        <v>-650</v>
      </c>
      <c r="T42" s="11" t="s">
        <v>145</v>
      </c>
    </row>
    <row r="43" spans="1:21" hidden="1" x14ac:dyDescent="0.2">
      <c r="A43" s="8"/>
      <c r="B43" s="9"/>
      <c r="C43" s="9"/>
      <c r="D43" s="29" t="s">
        <v>165</v>
      </c>
      <c r="E43" s="50">
        <v>3745.04</v>
      </c>
      <c r="F43" s="50">
        <v>0</v>
      </c>
      <c r="G43" s="50">
        <v>936.25</v>
      </c>
      <c r="H43" s="50">
        <v>0</v>
      </c>
      <c r="I43" s="50">
        <v>936.25</v>
      </c>
      <c r="J43" s="50">
        <v>0</v>
      </c>
      <c r="K43" s="50">
        <v>0</v>
      </c>
      <c r="L43" s="50">
        <v>0</v>
      </c>
      <c r="M43" s="50">
        <v>936.25</v>
      </c>
      <c r="N43" s="50">
        <v>0</v>
      </c>
      <c r="O43" s="50">
        <v>0</v>
      </c>
      <c r="P43" s="50">
        <v>936.25</v>
      </c>
      <c r="Q43" s="50">
        <v>0</v>
      </c>
      <c r="R43" s="50">
        <f>SUM(F43:Q43)</f>
        <v>3745</v>
      </c>
      <c r="S43" s="46">
        <f t="shared" si="9"/>
        <v>-3.999999999996362E-2</v>
      </c>
      <c r="T43" s="11" t="s">
        <v>156</v>
      </c>
    </row>
    <row r="44" spans="1:21" x14ac:dyDescent="0.2">
      <c r="A44" s="8"/>
      <c r="B44" s="9"/>
      <c r="C44" s="27" t="s">
        <v>119</v>
      </c>
      <c r="D44" s="27"/>
      <c r="E44" s="44">
        <v>5795</v>
      </c>
      <c r="F44" s="44">
        <v>1493</v>
      </c>
      <c r="G44" s="44">
        <v>1168</v>
      </c>
      <c r="H44" s="44">
        <v>1493</v>
      </c>
      <c r="I44" s="44">
        <v>1593</v>
      </c>
      <c r="J44" s="44">
        <v>1218</v>
      </c>
      <c r="K44" s="44">
        <v>533</v>
      </c>
      <c r="L44" s="44">
        <v>483</v>
      </c>
      <c r="M44" s="44">
        <v>1543</v>
      </c>
      <c r="N44" s="44">
        <v>1344</v>
      </c>
      <c r="O44" s="44">
        <v>684</v>
      </c>
      <c r="P44" s="44">
        <v>309</v>
      </c>
      <c r="Q44" s="44">
        <v>259</v>
      </c>
      <c r="R44" s="44">
        <f>SUM(F44:Q44)</f>
        <v>12120</v>
      </c>
      <c r="S44" s="46">
        <f t="shared" si="9"/>
        <v>6325</v>
      </c>
      <c r="U44" s="76">
        <v>12120</v>
      </c>
    </row>
    <row r="45" spans="1:21" x14ac:dyDescent="0.2">
      <c r="A45" s="8"/>
      <c r="B45" s="9"/>
      <c r="C45" s="9"/>
      <c r="D45" s="9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21" hidden="1" x14ac:dyDescent="0.2">
      <c r="A46" s="8"/>
      <c r="B46" s="9"/>
      <c r="C46" s="9"/>
      <c r="D46" s="28" t="s">
        <v>166</v>
      </c>
      <c r="E46" s="50">
        <v>1300</v>
      </c>
      <c r="F46" s="50">
        <v>150</v>
      </c>
      <c r="G46" s="50">
        <v>150</v>
      </c>
      <c r="H46" s="50">
        <v>150</v>
      </c>
      <c r="I46" s="50">
        <f>150+375</f>
        <v>525</v>
      </c>
      <c r="J46" s="50">
        <v>150</v>
      </c>
      <c r="K46" s="50">
        <v>150</v>
      </c>
      <c r="L46" s="50">
        <v>150</v>
      </c>
      <c r="M46" s="50">
        <v>150</v>
      </c>
      <c r="N46" s="50">
        <v>150</v>
      </c>
      <c r="O46" s="50">
        <v>150</v>
      </c>
      <c r="P46" s="50">
        <v>150</v>
      </c>
      <c r="Q46" s="50">
        <v>150</v>
      </c>
      <c r="R46" s="50">
        <f>SUM(F46:Q46)</f>
        <v>2175</v>
      </c>
      <c r="S46" s="46">
        <f t="shared" si="9"/>
        <v>875</v>
      </c>
      <c r="T46" s="11" t="s">
        <v>157</v>
      </c>
    </row>
    <row r="47" spans="1:21" hidden="1" x14ac:dyDescent="0.2">
      <c r="A47" s="8"/>
      <c r="B47" s="9"/>
      <c r="C47" s="9"/>
      <c r="D47" s="28" t="s">
        <v>145</v>
      </c>
      <c r="E47" s="50">
        <v>1800</v>
      </c>
      <c r="F47" s="50">
        <v>133.33000000000001</v>
      </c>
      <c r="G47" s="50">
        <v>133.33000000000001</v>
      </c>
      <c r="H47" s="50">
        <v>133.33000000000001</v>
      </c>
      <c r="I47" s="50">
        <v>133.33000000000001</v>
      </c>
      <c r="J47" s="50">
        <v>133.33000000000001</v>
      </c>
      <c r="K47" s="50">
        <v>133.33000000000001</v>
      </c>
      <c r="L47" s="50">
        <v>133.33000000000001</v>
      </c>
      <c r="M47" s="50">
        <v>133.33000000000001</v>
      </c>
      <c r="N47" s="50">
        <v>133.33000000000001</v>
      </c>
      <c r="O47" s="50">
        <v>133.33000000000001</v>
      </c>
      <c r="P47" s="50">
        <v>133.33000000000001</v>
      </c>
      <c r="Q47" s="50">
        <v>133.33000000000001</v>
      </c>
      <c r="R47" s="50">
        <f>SUM(F47:Q47)</f>
        <v>1599.9599999999998</v>
      </c>
      <c r="S47" s="46">
        <f t="shared" si="9"/>
        <v>-200.04000000000019</v>
      </c>
      <c r="T47" s="11" t="s">
        <v>145</v>
      </c>
    </row>
    <row r="48" spans="1:21" x14ac:dyDescent="0.2">
      <c r="A48" s="8"/>
      <c r="B48" s="9"/>
      <c r="C48" s="27" t="s">
        <v>120</v>
      </c>
      <c r="D48" s="27"/>
      <c r="E48" s="44">
        <v>3775</v>
      </c>
      <c r="F48" s="44">
        <v>283</v>
      </c>
      <c r="G48" s="44">
        <v>283</v>
      </c>
      <c r="H48" s="44">
        <v>283</v>
      </c>
      <c r="I48" s="44">
        <v>658</v>
      </c>
      <c r="J48" s="44">
        <v>283</v>
      </c>
      <c r="K48" s="44">
        <v>283</v>
      </c>
      <c r="L48" s="44">
        <v>283</v>
      </c>
      <c r="M48" s="44">
        <v>283</v>
      </c>
      <c r="N48" s="44">
        <v>284</v>
      </c>
      <c r="O48" s="44">
        <v>284</v>
      </c>
      <c r="P48" s="44">
        <v>284</v>
      </c>
      <c r="Q48" s="44">
        <v>284</v>
      </c>
      <c r="R48" s="44">
        <f>SUM(F48:Q48)</f>
        <v>3775</v>
      </c>
      <c r="S48" s="46">
        <f t="shared" si="9"/>
        <v>0</v>
      </c>
      <c r="U48" s="76">
        <v>3775</v>
      </c>
    </row>
    <row r="49" spans="1:21" x14ac:dyDescent="0.2">
      <c r="A49" s="8"/>
      <c r="B49" s="9"/>
      <c r="C49" s="9"/>
      <c r="D49" s="9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21" hidden="1" x14ac:dyDescent="0.2">
      <c r="A50" s="8"/>
      <c r="B50" s="9"/>
      <c r="C50" s="9"/>
      <c r="D50" s="28" t="s">
        <v>166</v>
      </c>
      <c r="E50" s="50">
        <v>0</v>
      </c>
      <c r="F50" s="50">
        <v>25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f>SUM(F50:Q50)</f>
        <v>25</v>
      </c>
      <c r="S50" s="46">
        <f t="shared" si="9"/>
        <v>25</v>
      </c>
      <c r="T50" s="11" t="s">
        <v>153</v>
      </c>
    </row>
    <row r="51" spans="1:21" hidden="1" x14ac:dyDescent="0.2">
      <c r="A51" s="8"/>
      <c r="B51" s="9"/>
      <c r="C51" s="9"/>
      <c r="D51" s="28" t="s">
        <v>145</v>
      </c>
      <c r="E51" s="50">
        <v>0</v>
      </c>
      <c r="F51" s="50">
        <v>0</v>
      </c>
      <c r="G51" s="50">
        <v>75</v>
      </c>
      <c r="H51" s="50">
        <v>0</v>
      </c>
      <c r="I51" s="50">
        <v>75</v>
      </c>
      <c r="J51" s="50">
        <v>0</v>
      </c>
      <c r="K51" s="50">
        <v>0</v>
      </c>
      <c r="L51" s="50">
        <v>0</v>
      </c>
      <c r="M51" s="50">
        <v>75</v>
      </c>
      <c r="N51" s="50">
        <v>0</v>
      </c>
      <c r="O51" s="50">
        <v>75</v>
      </c>
      <c r="P51" s="50">
        <v>0</v>
      </c>
      <c r="Q51" s="50">
        <v>0</v>
      </c>
      <c r="R51" s="50">
        <f>SUM(F51:Q51)</f>
        <v>300</v>
      </c>
      <c r="S51" s="46">
        <f t="shared" si="9"/>
        <v>300</v>
      </c>
      <c r="T51" s="11" t="s">
        <v>145</v>
      </c>
    </row>
    <row r="52" spans="1:21" hidden="1" x14ac:dyDescent="0.2">
      <c r="A52" s="8"/>
      <c r="B52" s="9"/>
      <c r="C52" s="9"/>
      <c r="D52" s="28" t="s">
        <v>165</v>
      </c>
      <c r="E52" s="50">
        <v>300</v>
      </c>
      <c r="F52" s="50">
        <v>0</v>
      </c>
      <c r="G52" s="50">
        <v>70</v>
      </c>
      <c r="H52" s="50">
        <v>0</v>
      </c>
      <c r="I52" s="50">
        <v>70</v>
      </c>
      <c r="J52" s="50">
        <v>0</v>
      </c>
      <c r="K52" s="50">
        <v>0</v>
      </c>
      <c r="L52" s="50">
        <v>0</v>
      </c>
      <c r="M52" s="50">
        <v>70</v>
      </c>
      <c r="N52" s="50">
        <v>0</v>
      </c>
      <c r="O52" s="50">
        <v>0</v>
      </c>
      <c r="P52" s="50">
        <v>0</v>
      </c>
      <c r="Q52" s="50">
        <v>0</v>
      </c>
      <c r="R52" s="50">
        <f>SUM(F52:Q52)</f>
        <v>210</v>
      </c>
      <c r="S52" s="46">
        <f t="shared" si="9"/>
        <v>-90</v>
      </c>
      <c r="T52" s="11" t="s">
        <v>153</v>
      </c>
    </row>
    <row r="53" spans="1:21" x14ac:dyDescent="0.2">
      <c r="A53" s="8"/>
      <c r="B53" s="9"/>
      <c r="C53" s="27" t="s">
        <v>121</v>
      </c>
      <c r="D53" s="27"/>
      <c r="E53" s="44">
        <v>535</v>
      </c>
      <c r="F53" s="44">
        <v>590</v>
      </c>
      <c r="G53" s="44">
        <v>640</v>
      </c>
      <c r="H53" s="44">
        <v>565</v>
      </c>
      <c r="I53" s="44">
        <v>640</v>
      </c>
      <c r="J53" s="44">
        <v>665</v>
      </c>
      <c r="K53" s="44">
        <v>125</v>
      </c>
      <c r="L53" s="44">
        <v>125</v>
      </c>
      <c r="M53" s="44">
        <v>640</v>
      </c>
      <c r="N53" s="44">
        <v>565</v>
      </c>
      <c r="O53" s="44">
        <v>200</v>
      </c>
      <c r="P53" s="44">
        <v>125</v>
      </c>
      <c r="Q53" s="44">
        <v>125</v>
      </c>
      <c r="R53" s="44">
        <f>SUM(F53:Q53)</f>
        <v>5005</v>
      </c>
      <c r="S53" s="46">
        <f t="shared" si="9"/>
        <v>4470</v>
      </c>
      <c r="U53" s="76">
        <v>5005</v>
      </c>
    </row>
    <row r="54" spans="1:21" s="22" customFormat="1" x14ac:dyDescent="0.2">
      <c r="A54" s="20"/>
      <c r="B54" s="21"/>
      <c r="C54" s="21"/>
      <c r="D54" s="21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5"/>
      <c r="U54" s="78"/>
    </row>
    <row r="55" spans="1:21" hidden="1" x14ac:dyDescent="0.2">
      <c r="A55" s="8"/>
      <c r="B55" s="9"/>
      <c r="C55" s="9"/>
      <c r="D55" s="28" t="s">
        <v>166</v>
      </c>
      <c r="E55" s="50">
        <v>7000</v>
      </c>
      <c r="F55" s="50">
        <v>583.33000000000004</v>
      </c>
      <c r="G55" s="50">
        <v>583.33000000000004</v>
      </c>
      <c r="H55" s="50">
        <v>583.33000000000004</v>
      </c>
      <c r="I55" s="50">
        <v>583.33000000000004</v>
      </c>
      <c r="J55" s="50">
        <v>583.33000000000004</v>
      </c>
      <c r="K55" s="50">
        <v>583.33000000000004</v>
      </c>
      <c r="L55" s="50">
        <v>583.33000000000004</v>
      </c>
      <c r="M55" s="50">
        <v>583.33000000000004</v>
      </c>
      <c r="N55" s="50">
        <v>583.33000000000004</v>
      </c>
      <c r="O55" s="50">
        <v>583.33000000000004</v>
      </c>
      <c r="P55" s="50">
        <v>583.33000000000004</v>
      </c>
      <c r="Q55" s="50">
        <v>583.33000000000004</v>
      </c>
      <c r="R55" s="50">
        <f>SUM(F55:Q55)</f>
        <v>6999.96</v>
      </c>
      <c r="S55" s="46">
        <f t="shared" si="9"/>
        <v>-3.999999999996362E-2</v>
      </c>
      <c r="T55" s="11" t="s">
        <v>153</v>
      </c>
    </row>
    <row r="56" spans="1:21" hidden="1" x14ac:dyDescent="0.2">
      <c r="A56" s="8"/>
      <c r="B56" s="9"/>
      <c r="C56" s="9"/>
      <c r="D56" s="28" t="s">
        <v>165</v>
      </c>
      <c r="E56" s="50">
        <v>0</v>
      </c>
      <c r="F56" s="50">
        <v>0</v>
      </c>
      <c r="G56" s="50">
        <v>1000</v>
      </c>
      <c r="H56" s="50">
        <v>0</v>
      </c>
      <c r="I56" s="50">
        <v>1000</v>
      </c>
      <c r="J56" s="50">
        <v>0</v>
      </c>
      <c r="K56" s="50">
        <v>0</v>
      </c>
      <c r="L56" s="50">
        <v>0</v>
      </c>
      <c r="M56" s="50">
        <v>1000</v>
      </c>
      <c r="N56" s="50">
        <v>0</v>
      </c>
      <c r="O56" s="50">
        <v>0</v>
      </c>
      <c r="P56" s="50">
        <v>0</v>
      </c>
      <c r="Q56" s="50">
        <v>0</v>
      </c>
      <c r="R56" s="50">
        <f>SUM(F56:Q56)</f>
        <v>3000</v>
      </c>
      <c r="S56" s="46">
        <f t="shared" si="9"/>
        <v>3000</v>
      </c>
      <c r="T56" s="11" t="s">
        <v>153</v>
      </c>
    </row>
    <row r="57" spans="1:21" x14ac:dyDescent="0.2">
      <c r="A57" s="8"/>
      <c r="B57" s="9"/>
      <c r="C57" s="27" t="s">
        <v>122</v>
      </c>
      <c r="D57" s="27"/>
      <c r="E57" s="44">
        <v>10000</v>
      </c>
      <c r="F57" s="44">
        <v>770</v>
      </c>
      <c r="G57" s="44">
        <v>770</v>
      </c>
      <c r="H57" s="44">
        <v>770</v>
      </c>
      <c r="I57" s="44">
        <v>770</v>
      </c>
      <c r="J57" s="44">
        <v>770</v>
      </c>
      <c r="K57" s="44">
        <v>625</v>
      </c>
      <c r="L57" s="44">
        <v>625</v>
      </c>
      <c r="M57" s="44">
        <v>770</v>
      </c>
      <c r="N57" s="44">
        <v>770</v>
      </c>
      <c r="O57" s="44">
        <v>625</v>
      </c>
      <c r="P57" s="44">
        <v>625</v>
      </c>
      <c r="Q57" s="44">
        <v>625</v>
      </c>
      <c r="R57" s="44">
        <f>SUM(F57:Q57)</f>
        <v>8515</v>
      </c>
      <c r="S57" s="46">
        <f t="shared" si="9"/>
        <v>-1485</v>
      </c>
      <c r="U57" s="76">
        <v>8515</v>
      </c>
    </row>
    <row r="58" spans="1:21" s="22" customFormat="1" x14ac:dyDescent="0.2">
      <c r="A58" s="20"/>
      <c r="B58" s="21"/>
      <c r="C58" s="21"/>
      <c r="D58" s="21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55"/>
      <c r="U58" s="78"/>
    </row>
    <row r="59" spans="1:21" hidden="1" x14ac:dyDescent="0.2">
      <c r="A59" s="8"/>
      <c r="B59" s="9"/>
      <c r="C59" s="9"/>
      <c r="D59" s="28" t="s">
        <v>166</v>
      </c>
      <c r="E59" s="50">
        <v>0</v>
      </c>
      <c r="F59" s="50">
        <v>75</v>
      </c>
      <c r="G59" s="50">
        <v>300</v>
      </c>
      <c r="H59" s="50">
        <v>0</v>
      </c>
      <c r="I59" s="50">
        <v>0</v>
      </c>
      <c r="J59" s="50">
        <v>0</v>
      </c>
      <c r="K59" s="50">
        <v>0</v>
      </c>
      <c r="L59" s="50">
        <v>250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f>SUM(F59:Q59)</f>
        <v>625</v>
      </c>
      <c r="S59" s="46">
        <f t="shared" si="9"/>
        <v>625</v>
      </c>
      <c r="T59" s="11" t="s">
        <v>153</v>
      </c>
    </row>
    <row r="60" spans="1:21" ht="15" x14ac:dyDescent="0.25">
      <c r="A60" s="8"/>
      <c r="B60" s="9"/>
      <c r="C60" s="27" t="s">
        <v>123</v>
      </c>
      <c r="D60" s="27"/>
      <c r="E60" s="44">
        <v>625</v>
      </c>
      <c r="F60" s="44">
        <v>12500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f>SUM(F60:Q60)</f>
        <v>12500</v>
      </c>
      <c r="S60" s="46">
        <f t="shared" si="9"/>
        <v>11875</v>
      </c>
      <c r="U60" s="79">
        <v>12500</v>
      </c>
    </row>
    <row r="61" spans="1:21" s="22" customFormat="1" x14ac:dyDescent="0.2">
      <c r="A61" s="20"/>
      <c r="B61" s="21"/>
      <c r="C61" s="21"/>
      <c r="D61" s="21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5"/>
      <c r="U61" s="78"/>
    </row>
    <row r="62" spans="1:21" hidden="1" x14ac:dyDescent="0.2">
      <c r="A62" s="8"/>
      <c r="B62" s="9"/>
      <c r="C62" s="9"/>
      <c r="D62" s="28" t="s">
        <v>193</v>
      </c>
      <c r="E62" s="50">
        <v>1533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1533</v>
      </c>
      <c r="P62" s="50">
        <v>0</v>
      </c>
      <c r="Q62" s="50">
        <v>0</v>
      </c>
      <c r="R62" s="50">
        <f>SUM(F62:Q62)</f>
        <v>1533</v>
      </c>
      <c r="S62" s="46">
        <f t="shared" si="9"/>
        <v>0</v>
      </c>
      <c r="T62" s="11" t="s">
        <v>148</v>
      </c>
    </row>
    <row r="63" spans="1:21" x14ac:dyDescent="0.2">
      <c r="A63" s="8"/>
      <c r="B63" s="9"/>
      <c r="C63" s="27" t="s">
        <v>124</v>
      </c>
      <c r="D63" s="27"/>
      <c r="E63" s="44">
        <f t="shared" ref="E63" si="12">SUM(E61:E62)</f>
        <v>1533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1532</v>
      </c>
      <c r="P63" s="44">
        <v>0</v>
      </c>
      <c r="Q63" s="44">
        <v>0</v>
      </c>
      <c r="R63" s="44">
        <f>SUM(F63:Q63)</f>
        <v>1532</v>
      </c>
      <c r="S63" s="46">
        <f t="shared" si="9"/>
        <v>-1</v>
      </c>
      <c r="U63" s="76">
        <v>1532</v>
      </c>
    </row>
    <row r="64" spans="1:21" s="22" customFormat="1" x14ac:dyDescent="0.2">
      <c r="A64" s="20"/>
      <c r="B64" s="21"/>
      <c r="C64" s="21"/>
      <c r="D64" s="21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55"/>
      <c r="U64" s="78"/>
    </row>
    <row r="65" spans="1:21" hidden="1" x14ac:dyDescent="0.2">
      <c r="A65" s="8"/>
      <c r="B65" s="9"/>
      <c r="C65" s="9"/>
      <c r="D65" s="28" t="s">
        <v>182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5700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f>SUM(F65:Q65)</f>
        <v>5700</v>
      </c>
      <c r="S65" s="46">
        <f t="shared" si="9"/>
        <v>5700</v>
      </c>
      <c r="T65" s="11" t="s">
        <v>183</v>
      </c>
    </row>
    <row r="66" spans="1:21" hidden="1" x14ac:dyDescent="0.2">
      <c r="A66" s="8"/>
      <c r="B66" s="9"/>
      <c r="C66" s="9"/>
      <c r="D66" s="28" t="s">
        <v>192</v>
      </c>
      <c r="E66" s="50">
        <v>82136</v>
      </c>
      <c r="F66" s="50">
        <v>6748.72</v>
      </c>
      <c r="G66" s="50">
        <v>8583.7199999999993</v>
      </c>
      <c r="H66" s="50">
        <v>6748.72</v>
      </c>
      <c r="I66" s="50">
        <v>6748.72</v>
      </c>
      <c r="J66" s="50">
        <v>6748.72</v>
      </c>
      <c r="K66" s="50">
        <v>6748.72</v>
      </c>
      <c r="L66" s="50">
        <v>6748.72</v>
      </c>
      <c r="M66" s="50">
        <v>6748.72</v>
      </c>
      <c r="N66" s="50">
        <v>6748.72</v>
      </c>
      <c r="O66" s="50">
        <v>6748.72</v>
      </c>
      <c r="P66" s="50">
        <v>6748.72</v>
      </c>
      <c r="Q66" s="50">
        <v>6748.72</v>
      </c>
      <c r="R66" s="50">
        <f>SUM(F66:Q66)</f>
        <v>82819.64</v>
      </c>
      <c r="S66" s="46">
        <f t="shared" si="9"/>
        <v>683.63999999999942</v>
      </c>
      <c r="T66" s="11" t="s">
        <v>148</v>
      </c>
    </row>
    <row r="67" spans="1:21" x14ac:dyDescent="0.2">
      <c r="A67" s="8"/>
      <c r="B67" s="9"/>
      <c r="C67" s="27" t="s">
        <v>125</v>
      </c>
      <c r="D67" s="27"/>
      <c r="E67" s="44">
        <v>88520</v>
      </c>
      <c r="F67" s="44">
        <v>4000</v>
      </c>
      <c r="G67" s="44">
        <v>4000</v>
      </c>
      <c r="H67" s="44">
        <v>1500</v>
      </c>
      <c r="I67" s="44">
        <v>1500</v>
      </c>
      <c r="J67" s="44">
        <v>1500</v>
      </c>
      <c r="K67" s="44">
        <v>1500</v>
      </c>
      <c r="L67" s="44">
        <v>1500</v>
      </c>
      <c r="M67" s="44">
        <v>1500</v>
      </c>
      <c r="N67" s="44">
        <v>1500</v>
      </c>
      <c r="O67" s="44">
        <v>1500</v>
      </c>
      <c r="P67" s="44">
        <v>1500</v>
      </c>
      <c r="Q67" s="44">
        <v>1500</v>
      </c>
      <c r="R67" s="44">
        <f>SUM(F67:Q67)</f>
        <v>23000</v>
      </c>
      <c r="S67" s="46">
        <f t="shared" si="9"/>
        <v>-65520</v>
      </c>
      <c r="U67" s="76">
        <v>23000</v>
      </c>
    </row>
    <row r="68" spans="1:21" s="22" customFormat="1" x14ac:dyDescent="0.2">
      <c r="A68" s="20"/>
      <c r="B68" s="21"/>
      <c r="C68" s="21"/>
      <c r="D68" s="21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6">
        <f t="shared" si="9"/>
        <v>0</v>
      </c>
      <c r="U68" s="78"/>
    </row>
    <row r="69" spans="1:21" hidden="1" x14ac:dyDescent="0.2">
      <c r="A69" s="8"/>
      <c r="B69" s="9"/>
      <c r="C69" s="9"/>
      <c r="D69" s="28" t="s">
        <v>194</v>
      </c>
      <c r="E69" s="50">
        <v>7500</v>
      </c>
      <c r="F69" s="50">
        <v>833.33</v>
      </c>
      <c r="G69" s="50">
        <v>833.33</v>
      </c>
      <c r="H69" s="50">
        <v>833.33</v>
      </c>
      <c r="I69" s="50">
        <v>833.33</v>
      </c>
      <c r="J69" s="50">
        <v>833.33</v>
      </c>
      <c r="K69" s="50">
        <v>833.33</v>
      </c>
      <c r="L69" s="50">
        <v>833.33</v>
      </c>
      <c r="M69" s="50">
        <v>833.33</v>
      </c>
      <c r="N69" s="50">
        <v>833.33</v>
      </c>
      <c r="O69" s="50">
        <v>833.33</v>
      </c>
      <c r="P69" s="50">
        <v>833.33</v>
      </c>
      <c r="Q69" s="50">
        <v>833.33</v>
      </c>
      <c r="R69" s="50">
        <f>SUM(F69:Q69)</f>
        <v>9999.9600000000009</v>
      </c>
      <c r="S69" s="46">
        <f t="shared" si="9"/>
        <v>2499.9600000000009</v>
      </c>
      <c r="T69" s="11" t="s">
        <v>149</v>
      </c>
    </row>
    <row r="70" spans="1:21" x14ac:dyDescent="0.2">
      <c r="A70" s="8"/>
      <c r="B70" s="9"/>
      <c r="C70" s="27" t="s">
        <v>126</v>
      </c>
      <c r="D70" s="27"/>
      <c r="E70" s="44">
        <v>10000</v>
      </c>
      <c r="F70" s="44">
        <v>1500</v>
      </c>
      <c r="G70" s="44">
        <v>1500</v>
      </c>
      <c r="H70" s="44">
        <v>1500</v>
      </c>
      <c r="I70" s="44">
        <v>1500</v>
      </c>
      <c r="J70" s="44">
        <v>1500</v>
      </c>
      <c r="K70" s="44">
        <v>1500</v>
      </c>
      <c r="L70" s="44">
        <v>1500</v>
      </c>
      <c r="M70" s="44">
        <v>1500</v>
      </c>
      <c r="N70" s="44">
        <v>1500</v>
      </c>
      <c r="O70" s="44">
        <v>1500</v>
      </c>
      <c r="P70" s="44">
        <v>1500</v>
      </c>
      <c r="Q70" s="44">
        <v>1500</v>
      </c>
      <c r="R70" s="44">
        <f>SUM(F70:Q70)</f>
        <v>18000</v>
      </c>
      <c r="S70" s="46">
        <f t="shared" si="9"/>
        <v>8000</v>
      </c>
      <c r="U70" s="76">
        <v>18000</v>
      </c>
    </row>
    <row r="71" spans="1:21" s="22" customFormat="1" x14ac:dyDescent="0.2">
      <c r="A71" s="20"/>
      <c r="B71" s="21"/>
      <c r="C71" s="21"/>
      <c r="D71" s="21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55"/>
      <c r="U71" s="78"/>
    </row>
    <row r="72" spans="1:21" hidden="1" x14ac:dyDescent="0.2">
      <c r="A72" s="8"/>
      <c r="B72" s="9"/>
      <c r="C72" s="9"/>
      <c r="D72" s="28" t="s">
        <v>174</v>
      </c>
      <c r="E72" s="50">
        <v>3000</v>
      </c>
      <c r="F72" s="50">
        <f>E72/12</f>
        <v>250</v>
      </c>
      <c r="G72" s="50">
        <f t="shared" ref="G72:Q72" si="13">F72</f>
        <v>250</v>
      </c>
      <c r="H72" s="50">
        <f t="shared" si="13"/>
        <v>250</v>
      </c>
      <c r="I72" s="50">
        <f t="shared" si="13"/>
        <v>250</v>
      </c>
      <c r="J72" s="50">
        <f t="shared" si="13"/>
        <v>250</v>
      </c>
      <c r="K72" s="50">
        <f t="shared" si="13"/>
        <v>250</v>
      </c>
      <c r="L72" s="50">
        <f t="shared" si="13"/>
        <v>250</v>
      </c>
      <c r="M72" s="50">
        <f t="shared" si="13"/>
        <v>250</v>
      </c>
      <c r="N72" s="50">
        <f t="shared" si="13"/>
        <v>250</v>
      </c>
      <c r="O72" s="50">
        <f t="shared" si="13"/>
        <v>250</v>
      </c>
      <c r="P72" s="50">
        <f t="shared" si="13"/>
        <v>250</v>
      </c>
      <c r="Q72" s="50">
        <f t="shared" si="13"/>
        <v>250</v>
      </c>
      <c r="R72" s="50">
        <f t="shared" ref="R72:R75" si="14">SUM(F72:Q72)</f>
        <v>3000</v>
      </c>
      <c r="S72" s="46">
        <f t="shared" si="9"/>
        <v>0</v>
      </c>
      <c r="T72" s="11" t="s">
        <v>143</v>
      </c>
    </row>
    <row r="73" spans="1:21" hidden="1" x14ac:dyDescent="0.2">
      <c r="A73" s="8"/>
      <c r="B73" s="9"/>
      <c r="C73" s="9"/>
      <c r="D73" s="28" t="s">
        <v>173</v>
      </c>
      <c r="E73" s="50">
        <v>5000</v>
      </c>
      <c r="F73" s="50">
        <v>1250</v>
      </c>
      <c r="G73" s="50">
        <v>1250</v>
      </c>
      <c r="H73" s="50">
        <v>1250</v>
      </c>
      <c r="I73" s="50">
        <v>1250</v>
      </c>
      <c r="J73" s="50">
        <v>1250</v>
      </c>
      <c r="K73" s="50">
        <v>1250</v>
      </c>
      <c r="L73" s="50">
        <v>1250</v>
      </c>
      <c r="M73" s="50">
        <v>1250</v>
      </c>
      <c r="N73" s="50">
        <v>1250</v>
      </c>
      <c r="O73" s="50">
        <v>1250</v>
      </c>
      <c r="P73" s="50">
        <v>1250</v>
      </c>
      <c r="Q73" s="50">
        <v>1250</v>
      </c>
      <c r="R73" s="50">
        <f t="shared" si="14"/>
        <v>15000</v>
      </c>
      <c r="S73" s="46">
        <f t="shared" si="9"/>
        <v>10000</v>
      </c>
    </row>
    <row r="74" spans="1:21" hidden="1" x14ac:dyDescent="0.2">
      <c r="A74" s="8"/>
      <c r="B74" s="9"/>
      <c r="C74" s="9"/>
      <c r="D74" s="28" t="s">
        <v>171</v>
      </c>
      <c r="E74" s="50">
        <v>60000</v>
      </c>
      <c r="F74" s="50">
        <v>4500</v>
      </c>
      <c r="G74" s="50">
        <v>4500</v>
      </c>
      <c r="H74" s="50">
        <v>4500</v>
      </c>
      <c r="I74" s="50">
        <v>4500</v>
      </c>
      <c r="J74" s="50">
        <v>4500</v>
      </c>
      <c r="K74" s="50">
        <v>4500</v>
      </c>
      <c r="L74" s="50">
        <v>4500</v>
      </c>
      <c r="M74" s="50">
        <v>4500</v>
      </c>
      <c r="N74" s="50">
        <v>4500</v>
      </c>
      <c r="O74" s="50">
        <v>4500</v>
      </c>
      <c r="P74" s="50">
        <v>4500</v>
      </c>
      <c r="Q74" s="50">
        <v>4500</v>
      </c>
      <c r="R74" s="50">
        <f t="shared" si="14"/>
        <v>54000</v>
      </c>
      <c r="S74" s="46">
        <f t="shared" si="9"/>
        <v>-6000</v>
      </c>
      <c r="T74" s="11" t="s">
        <v>172</v>
      </c>
    </row>
    <row r="75" spans="1:21" x14ac:dyDescent="0.2">
      <c r="A75" s="8"/>
      <c r="B75" s="9"/>
      <c r="C75" s="27" t="s">
        <v>127</v>
      </c>
      <c r="D75" s="31"/>
      <c r="E75" s="44">
        <v>72000</v>
      </c>
      <c r="F75" s="44">
        <v>10099.99</v>
      </c>
      <c r="G75" s="44">
        <v>14699.99</v>
      </c>
      <c r="H75" s="44">
        <v>4699.99</v>
      </c>
      <c r="I75" s="44">
        <v>9499.99</v>
      </c>
      <c r="J75" s="44">
        <v>4700</v>
      </c>
      <c r="K75" s="44">
        <v>5300</v>
      </c>
      <c r="L75" s="44">
        <v>4700</v>
      </c>
      <c r="M75" s="44">
        <v>9500.01</v>
      </c>
      <c r="N75" s="44">
        <v>4700.01</v>
      </c>
      <c r="O75" s="44">
        <v>4700.01</v>
      </c>
      <c r="P75" s="44">
        <v>4700.01</v>
      </c>
      <c r="Q75" s="44">
        <v>4700.01</v>
      </c>
      <c r="R75" s="44">
        <f t="shared" si="14"/>
        <v>82000.00999999998</v>
      </c>
      <c r="S75" s="46">
        <f t="shared" si="9"/>
        <v>10000.00999999998</v>
      </c>
      <c r="U75" s="76">
        <v>82000</v>
      </c>
    </row>
    <row r="76" spans="1:21" s="22" customFormat="1" x14ac:dyDescent="0.2">
      <c r="A76" s="20"/>
      <c r="B76" s="21"/>
      <c r="C76" s="21"/>
      <c r="D76" s="21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55"/>
      <c r="U76" s="78"/>
    </row>
    <row r="77" spans="1:21" hidden="1" x14ac:dyDescent="0.2">
      <c r="A77" s="8"/>
      <c r="B77" s="9"/>
      <c r="C77" s="9"/>
      <c r="D77" s="28" t="s">
        <v>195</v>
      </c>
      <c r="E77" s="50">
        <v>125000</v>
      </c>
      <c r="F77" s="50">
        <v>9166.67</v>
      </c>
      <c r="G77" s="50">
        <f t="shared" ref="G77:P77" si="15">F77</f>
        <v>9166.67</v>
      </c>
      <c r="H77" s="50">
        <f t="shared" si="15"/>
        <v>9166.67</v>
      </c>
      <c r="I77" s="50">
        <f t="shared" si="15"/>
        <v>9166.67</v>
      </c>
      <c r="J77" s="50">
        <f t="shared" si="15"/>
        <v>9166.67</v>
      </c>
      <c r="K77" s="50">
        <f t="shared" si="15"/>
        <v>9166.67</v>
      </c>
      <c r="L77" s="50">
        <f t="shared" si="15"/>
        <v>9166.67</v>
      </c>
      <c r="M77" s="50">
        <f t="shared" si="15"/>
        <v>9166.67</v>
      </c>
      <c r="N77" s="50">
        <f t="shared" si="15"/>
        <v>9166.67</v>
      </c>
      <c r="O77" s="50">
        <f t="shared" si="15"/>
        <v>9166.67</v>
      </c>
      <c r="P77" s="50">
        <f t="shared" si="15"/>
        <v>9166.67</v>
      </c>
      <c r="Q77" s="50">
        <v>39166.67</v>
      </c>
      <c r="R77" s="50">
        <f>SUM(F77:Q77)</f>
        <v>140000.03999999998</v>
      </c>
      <c r="S77" s="46">
        <f t="shared" si="9"/>
        <v>15000.039999999979</v>
      </c>
      <c r="T77" s="11" t="s">
        <v>181</v>
      </c>
    </row>
    <row r="78" spans="1:21" hidden="1" x14ac:dyDescent="0.2">
      <c r="A78" s="8"/>
      <c r="B78" s="9"/>
      <c r="C78" s="9"/>
      <c r="D78" s="28" t="s">
        <v>196</v>
      </c>
      <c r="E78" s="50">
        <v>42000</v>
      </c>
      <c r="F78" s="50">
        <v>7291.66</v>
      </c>
      <c r="G78" s="50">
        <v>7291.66</v>
      </c>
      <c r="H78" s="50">
        <v>7291.66</v>
      </c>
      <c r="I78" s="50">
        <v>7291.66</v>
      </c>
      <c r="J78" s="50">
        <v>7291.66</v>
      </c>
      <c r="K78" s="50">
        <v>7291.66</v>
      </c>
      <c r="L78" s="50">
        <v>7291.66</v>
      </c>
      <c r="M78" s="50">
        <v>7291.66</v>
      </c>
      <c r="N78" s="50">
        <v>7291.66</v>
      </c>
      <c r="O78" s="50">
        <v>7291.66</v>
      </c>
      <c r="P78" s="50">
        <v>7291.66</v>
      </c>
      <c r="Q78" s="50">
        <v>7291.66</v>
      </c>
      <c r="R78" s="50">
        <f>SUM(F78:Q78)</f>
        <v>87499.920000000027</v>
      </c>
      <c r="S78" s="46">
        <f t="shared" si="9"/>
        <v>45499.920000000027</v>
      </c>
      <c r="T78" s="11" t="s">
        <v>178</v>
      </c>
    </row>
    <row r="79" spans="1:21" hidden="1" x14ac:dyDescent="0.2">
      <c r="A79" s="8"/>
      <c r="B79" s="9"/>
      <c r="C79" s="9"/>
      <c r="D79" s="28" t="s">
        <v>197</v>
      </c>
      <c r="E79" s="50">
        <v>12000</v>
      </c>
      <c r="F79" s="50">
        <v>2000</v>
      </c>
      <c r="G79" s="50">
        <v>2000</v>
      </c>
      <c r="H79" s="50">
        <v>2000</v>
      </c>
      <c r="I79" s="50">
        <v>2000</v>
      </c>
      <c r="J79" s="50">
        <v>2000</v>
      </c>
      <c r="K79" s="50">
        <v>2000</v>
      </c>
      <c r="L79" s="50">
        <v>2000</v>
      </c>
      <c r="M79" s="50">
        <v>2000</v>
      </c>
      <c r="N79" s="50">
        <v>2000</v>
      </c>
      <c r="O79" s="50">
        <v>2000</v>
      </c>
      <c r="P79" s="50">
        <v>2000</v>
      </c>
      <c r="Q79" s="50">
        <v>2000</v>
      </c>
      <c r="R79" s="50">
        <f>SUM(F79:Q79)</f>
        <v>24000</v>
      </c>
      <c r="S79" s="46">
        <f t="shared" si="9"/>
        <v>12000</v>
      </c>
      <c r="T79" s="11" t="s">
        <v>216</v>
      </c>
    </row>
    <row r="80" spans="1:21" x14ac:dyDescent="0.2">
      <c r="A80" s="8"/>
      <c r="B80" s="9"/>
      <c r="C80" s="27" t="s">
        <v>128</v>
      </c>
      <c r="D80" s="31"/>
      <c r="E80" s="44">
        <v>251500</v>
      </c>
      <c r="F80" s="44">
        <v>22458.66</v>
      </c>
      <c r="G80" s="44">
        <v>22458.66</v>
      </c>
      <c r="H80" s="44">
        <v>22458.66</v>
      </c>
      <c r="I80" s="44">
        <v>22458.66</v>
      </c>
      <c r="J80" s="44">
        <v>22458.67</v>
      </c>
      <c r="K80" s="44">
        <v>22458.67</v>
      </c>
      <c r="L80" s="44">
        <v>22458.67</v>
      </c>
      <c r="M80" s="44">
        <v>22458.67</v>
      </c>
      <c r="N80" s="44">
        <v>22457.67</v>
      </c>
      <c r="O80" s="44">
        <v>22457.67</v>
      </c>
      <c r="P80" s="44">
        <v>22457.67</v>
      </c>
      <c r="Q80" s="44">
        <v>57457.67</v>
      </c>
      <c r="R80" s="44">
        <f>SUM(F80:Q80)</f>
        <v>304499.99999999988</v>
      </c>
      <c r="S80" s="46">
        <f t="shared" si="9"/>
        <v>52999.999999999884</v>
      </c>
      <c r="U80" s="76">
        <v>304500</v>
      </c>
    </row>
    <row r="81" spans="1:21" x14ac:dyDescent="0.2">
      <c r="A81" s="8"/>
      <c r="B81" s="9"/>
      <c r="C81" s="9"/>
      <c r="D81" s="8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21" hidden="1" x14ac:dyDescent="0.2">
      <c r="A82" s="8"/>
      <c r="B82" s="9"/>
      <c r="C82" s="9"/>
      <c r="D82" s="28" t="s">
        <v>198</v>
      </c>
      <c r="E82" s="50">
        <v>500</v>
      </c>
      <c r="F82" s="50">
        <v>500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f>SUM(F82:Q82)</f>
        <v>500</v>
      </c>
      <c r="S82" s="46">
        <f t="shared" si="9"/>
        <v>0</v>
      </c>
      <c r="T82" s="11" t="s">
        <v>177</v>
      </c>
    </row>
    <row r="83" spans="1:21" x14ac:dyDescent="0.2">
      <c r="A83" s="8"/>
      <c r="B83" s="9"/>
      <c r="C83" s="27" t="s">
        <v>129</v>
      </c>
      <c r="D83" s="27"/>
      <c r="E83" s="44">
        <f t="shared" ref="E83:Q83" si="16">SUM(E82:E82)</f>
        <v>500</v>
      </c>
      <c r="F83" s="44">
        <v>1000</v>
      </c>
      <c r="G83" s="44">
        <f t="shared" si="16"/>
        <v>0</v>
      </c>
      <c r="H83" s="44">
        <f t="shared" si="16"/>
        <v>0</v>
      </c>
      <c r="I83" s="44">
        <f t="shared" si="16"/>
        <v>0</v>
      </c>
      <c r="J83" s="44">
        <f t="shared" si="16"/>
        <v>0</v>
      </c>
      <c r="K83" s="44">
        <f t="shared" si="16"/>
        <v>0</v>
      </c>
      <c r="L83" s="44">
        <f t="shared" si="16"/>
        <v>0</v>
      </c>
      <c r="M83" s="44">
        <f t="shared" si="16"/>
        <v>0</v>
      </c>
      <c r="N83" s="44">
        <f t="shared" si="16"/>
        <v>0</v>
      </c>
      <c r="O83" s="44">
        <f t="shared" si="16"/>
        <v>0</v>
      </c>
      <c r="P83" s="44">
        <f t="shared" si="16"/>
        <v>0</v>
      </c>
      <c r="Q83" s="44">
        <f t="shared" si="16"/>
        <v>0</v>
      </c>
      <c r="R83" s="44">
        <f>SUM(F83:Q83)</f>
        <v>1000</v>
      </c>
      <c r="S83" s="46">
        <f t="shared" si="9"/>
        <v>500</v>
      </c>
      <c r="U83" s="76">
        <v>1000</v>
      </c>
    </row>
    <row r="84" spans="1:21" x14ac:dyDescent="0.2">
      <c r="A84" s="8"/>
      <c r="B84" s="9"/>
      <c r="C84" s="9"/>
      <c r="D84" s="9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21" hidden="1" x14ac:dyDescent="0.2">
      <c r="A85" s="8"/>
      <c r="B85" s="9"/>
      <c r="C85" s="9"/>
      <c r="D85" s="28" t="s">
        <v>199</v>
      </c>
      <c r="E85" s="50">
        <v>3500</v>
      </c>
      <c r="F85" s="50">
        <v>291.66000000000003</v>
      </c>
      <c r="G85" s="50">
        <v>291.66000000000003</v>
      </c>
      <c r="H85" s="50">
        <v>291.66000000000003</v>
      </c>
      <c r="I85" s="50">
        <v>291.66000000000003</v>
      </c>
      <c r="J85" s="50">
        <v>291.66000000000003</v>
      </c>
      <c r="K85" s="50">
        <v>291.66000000000003</v>
      </c>
      <c r="L85" s="50">
        <v>291.66000000000003</v>
      </c>
      <c r="M85" s="50">
        <v>291.66000000000003</v>
      </c>
      <c r="N85" s="50">
        <v>291.66000000000003</v>
      </c>
      <c r="O85" s="50">
        <v>291.66000000000003</v>
      </c>
      <c r="P85" s="50">
        <v>291.66000000000003</v>
      </c>
      <c r="Q85" s="50">
        <v>291.66000000000003</v>
      </c>
      <c r="R85" s="50">
        <f>SUM(F85:Q85)</f>
        <v>3499.9199999999996</v>
      </c>
      <c r="S85" s="46">
        <f t="shared" si="9"/>
        <v>-8.0000000000381988E-2</v>
      </c>
      <c r="T85" s="11" t="s">
        <v>176</v>
      </c>
    </row>
    <row r="86" spans="1:21" x14ac:dyDescent="0.2">
      <c r="A86" s="8"/>
      <c r="B86" s="9"/>
      <c r="C86" s="27" t="s">
        <v>130</v>
      </c>
      <c r="D86" s="27"/>
      <c r="E86" s="44">
        <f t="shared" ref="E86" si="17">SUM(E84:E85)</f>
        <v>3500</v>
      </c>
      <c r="F86" s="44">
        <v>292</v>
      </c>
      <c r="G86" s="44">
        <v>292</v>
      </c>
      <c r="H86" s="44">
        <v>292</v>
      </c>
      <c r="I86" s="44">
        <v>292</v>
      </c>
      <c r="J86" s="44">
        <v>292</v>
      </c>
      <c r="K86" s="44">
        <v>292</v>
      </c>
      <c r="L86" s="44">
        <v>292</v>
      </c>
      <c r="M86" s="44">
        <v>292</v>
      </c>
      <c r="N86" s="44">
        <v>291</v>
      </c>
      <c r="O86" s="44">
        <v>291</v>
      </c>
      <c r="P86" s="44">
        <v>291</v>
      </c>
      <c r="Q86" s="44">
        <v>291</v>
      </c>
      <c r="R86" s="44">
        <f>SUM(F86:Q86)</f>
        <v>3500</v>
      </c>
      <c r="S86" s="46">
        <f t="shared" si="9"/>
        <v>0</v>
      </c>
      <c r="U86" s="76">
        <v>3500</v>
      </c>
    </row>
    <row r="87" spans="1:21" x14ac:dyDescent="0.2">
      <c r="A87" s="8"/>
      <c r="B87" s="9"/>
      <c r="C87" s="9"/>
      <c r="D87" s="8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21" hidden="1" x14ac:dyDescent="0.2">
      <c r="A88" s="8"/>
      <c r="B88" s="9"/>
      <c r="C88" s="9"/>
      <c r="D88" s="28" t="s">
        <v>200</v>
      </c>
      <c r="E88" s="50">
        <v>10000</v>
      </c>
      <c r="F88" s="50">
        <v>833.33</v>
      </c>
      <c r="G88" s="50">
        <v>833.33</v>
      </c>
      <c r="H88" s="50">
        <v>833.33</v>
      </c>
      <c r="I88" s="50">
        <v>833.33</v>
      </c>
      <c r="J88" s="50">
        <v>833.33</v>
      </c>
      <c r="K88" s="50">
        <v>833.33</v>
      </c>
      <c r="L88" s="50">
        <v>833.33</v>
      </c>
      <c r="M88" s="50">
        <v>833.33</v>
      </c>
      <c r="N88" s="50">
        <v>833.33</v>
      </c>
      <c r="O88" s="50">
        <v>833.33</v>
      </c>
      <c r="P88" s="50">
        <v>833.33</v>
      </c>
      <c r="Q88" s="50">
        <v>833.33</v>
      </c>
      <c r="R88" s="50">
        <f>SUM(F88:Q88)</f>
        <v>9999.9600000000009</v>
      </c>
      <c r="S88" s="46">
        <f t="shared" si="9"/>
        <v>-3.9999999999054126E-2</v>
      </c>
      <c r="T88" s="11" t="s">
        <v>153</v>
      </c>
    </row>
    <row r="89" spans="1:21" hidden="1" x14ac:dyDescent="0.2">
      <c r="A89" s="8"/>
      <c r="B89" s="9"/>
      <c r="C89" s="9"/>
      <c r="D89" s="28" t="s">
        <v>201</v>
      </c>
      <c r="E89" s="50">
        <v>20000</v>
      </c>
      <c r="F89" s="50">
        <v>1666.66</v>
      </c>
      <c r="G89" s="50">
        <v>1666.66</v>
      </c>
      <c r="H89" s="50">
        <v>1666.66</v>
      </c>
      <c r="I89" s="50">
        <v>1666.66</v>
      </c>
      <c r="J89" s="50">
        <v>1666.66</v>
      </c>
      <c r="K89" s="50">
        <v>1666.66</v>
      </c>
      <c r="L89" s="50">
        <v>1666.66</v>
      </c>
      <c r="M89" s="50">
        <v>1666.66</v>
      </c>
      <c r="N89" s="50">
        <v>1666.66</v>
      </c>
      <c r="O89" s="50">
        <v>1666.66</v>
      </c>
      <c r="P89" s="50">
        <v>1666.66</v>
      </c>
      <c r="Q89" s="50">
        <v>1666.66</v>
      </c>
      <c r="R89" s="50">
        <f t="shared" ref="R89:R92" si="18">SUM(F89:Q89)</f>
        <v>19999.920000000002</v>
      </c>
      <c r="S89" s="46">
        <f t="shared" si="9"/>
        <v>-7.9999999998108251E-2</v>
      </c>
      <c r="T89" s="11" t="s">
        <v>153</v>
      </c>
    </row>
    <row r="90" spans="1:21" hidden="1" x14ac:dyDescent="0.2">
      <c r="A90" s="8"/>
      <c r="B90" s="9"/>
      <c r="C90" s="9"/>
      <c r="D90" s="28" t="s">
        <v>202</v>
      </c>
      <c r="E90" s="50">
        <v>6000</v>
      </c>
      <c r="F90" s="50">
        <v>500</v>
      </c>
      <c r="G90" s="50">
        <v>500</v>
      </c>
      <c r="H90" s="50">
        <v>500</v>
      </c>
      <c r="I90" s="50">
        <v>500</v>
      </c>
      <c r="J90" s="50">
        <v>500</v>
      </c>
      <c r="K90" s="50">
        <v>500</v>
      </c>
      <c r="L90" s="50">
        <v>500</v>
      </c>
      <c r="M90" s="50">
        <v>500</v>
      </c>
      <c r="N90" s="50">
        <v>500</v>
      </c>
      <c r="O90" s="50">
        <v>500</v>
      </c>
      <c r="P90" s="50">
        <v>500</v>
      </c>
      <c r="Q90" s="50">
        <v>500</v>
      </c>
      <c r="R90" s="50">
        <f t="shared" si="18"/>
        <v>6000</v>
      </c>
      <c r="S90" s="46">
        <f t="shared" si="9"/>
        <v>0</v>
      </c>
      <c r="T90" s="11" t="s">
        <v>147</v>
      </c>
    </row>
    <row r="91" spans="1:21" hidden="1" x14ac:dyDescent="0.2">
      <c r="A91" s="8"/>
      <c r="B91" s="9"/>
      <c r="C91" s="9"/>
      <c r="D91" s="28" t="s">
        <v>204</v>
      </c>
      <c r="E91" s="50">
        <v>7000</v>
      </c>
      <c r="F91" s="50">
        <v>583.33000000000004</v>
      </c>
      <c r="G91" s="50">
        <v>583.33000000000004</v>
      </c>
      <c r="H91" s="50">
        <v>583.33000000000004</v>
      </c>
      <c r="I91" s="50">
        <v>583.33000000000004</v>
      </c>
      <c r="J91" s="50">
        <v>583.33000000000004</v>
      </c>
      <c r="K91" s="50">
        <v>583.33000000000004</v>
      </c>
      <c r="L91" s="50">
        <v>583.33000000000004</v>
      </c>
      <c r="M91" s="50">
        <v>583.33000000000004</v>
      </c>
      <c r="N91" s="50">
        <v>583.33000000000004</v>
      </c>
      <c r="O91" s="50">
        <v>583.33000000000004</v>
      </c>
      <c r="P91" s="50">
        <v>583.33000000000004</v>
      </c>
      <c r="Q91" s="50">
        <v>583.33000000000004</v>
      </c>
      <c r="R91" s="50">
        <f t="shared" si="18"/>
        <v>6999.96</v>
      </c>
      <c r="S91" s="46">
        <f t="shared" si="9"/>
        <v>-3.999999999996362E-2</v>
      </c>
      <c r="T91" s="11" t="s">
        <v>145</v>
      </c>
    </row>
    <row r="92" spans="1:21" hidden="1" x14ac:dyDescent="0.2">
      <c r="A92" s="8"/>
      <c r="B92" s="9"/>
      <c r="C92" s="9"/>
      <c r="D92" s="28" t="s">
        <v>203</v>
      </c>
      <c r="E92" s="50">
        <v>3000</v>
      </c>
      <c r="F92" s="50">
        <v>250</v>
      </c>
      <c r="G92" s="50">
        <v>250</v>
      </c>
      <c r="H92" s="50">
        <v>250</v>
      </c>
      <c r="I92" s="50">
        <v>250</v>
      </c>
      <c r="J92" s="50">
        <v>250</v>
      </c>
      <c r="K92" s="50">
        <v>250</v>
      </c>
      <c r="L92" s="50">
        <v>250</v>
      </c>
      <c r="M92" s="50">
        <v>250</v>
      </c>
      <c r="N92" s="50">
        <v>250</v>
      </c>
      <c r="O92" s="50">
        <v>250</v>
      </c>
      <c r="P92" s="50">
        <v>250</v>
      </c>
      <c r="Q92" s="50">
        <v>250</v>
      </c>
      <c r="R92" s="50">
        <f t="shared" si="18"/>
        <v>3000</v>
      </c>
      <c r="S92" s="46">
        <f t="shared" si="9"/>
        <v>0</v>
      </c>
      <c r="T92" s="11" t="s">
        <v>180</v>
      </c>
    </row>
    <row r="93" spans="1:21" x14ac:dyDescent="0.2">
      <c r="A93" s="8"/>
      <c r="B93" s="9"/>
      <c r="C93" s="27" t="s">
        <v>131</v>
      </c>
      <c r="D93" s="31"/>
      <c r="E93" s="44">
        <f t="shared" ref="E93" si="19">SUM(E88:E92)</f>
        <v>46000</v>
      </c>
      <c r="F93" s="44">
        <v>5321.33</v>
      </c>
      <c r="G93" s="44">
        <v>3621.33</v>
      </c>
      <c r="H93" s="44">
        <v>4121.33</v>
      </c>
      <c r="I93" s="44">
        <v>6521.33</v>
      </c>
      <c r="J93" s="44">
        <v>4821.33</v>
      </c>
      <c r="K93" s="44">
        <v>4366.2299999999996</v>
      </c>
      <c r="L93" s="44">
        <v>2666.33</v>
      </c>
      <c r="M93" s="44">
        <v>4121.33</v>
      </c>
      <c r="N93" s="44">
        <v>5322.34</v>
      </c>
      <c r="O93" s="44">
        <v>2667.34</v>
      </c>
      <c r="P93" s="44">
        <v>3967.34</v>
      </c>
      <c r="Q93" s="44">
        <v>2667.34</v>
      </c>
      <c r="R93" s="44">
        <f>SUM(F93:Q93)</f>
        <v>50184.899999999994</v>
      </c>
      <c r="S93" s="46">
        <f t="shared" si="9"/>
        <v>4184.8999999999942</v>
      </c>
      <c r="U93" s="76">
        <v>50185</v>
      </c>
    </row>
    <row r="94" spans="1:21" s="22" customFormat="1" x14ac:dyDescent="0.2">
      <c r="A94" s="20"/>
      <c r="B94" s="21"/>
      <c r="C94" s="21"/>
      <c r="D94" s="20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55"/>
      <c r="U94" s="78"/>
    </row>
    <row r="95" spans="1:21" hidden="1" x14ac:dyDescent="0.2">
      <c r="A95" s="8"/>
      <c r="B95" s="9"/>
      <c r="C95" s="9"/>
      <c r="D95" s="28" t="s">
        <v>166</v>
      </c>
      <c r="E95" s="50">
        <v>0</v>
      </c>
      <c r="F95" s="50">
        <v>100</v>
      </c>
      <c r="G95" s="50">
        <v>100</v>
      </c>
      <c r="H95" s="50">
        <v>100</v>
      </c>
      <c r="I95" s="50">
        <v>100</v>
      </c>
      <c r="J95" s="50">
        <v>100</v>
      </c>
      <c r="K95" s="50">
        <v>100</v>
      </c>
      <c r="L95" s="50">
        <v>100</v>
      </c>
      <c r="M95" s="50">
        <v>100</v>
      </c>
      <c r="N95" s="50">
        <v>100</v>
      </c>
      <c r="O95" s="50">
        <v>100</v>
      </c>
      <c r="P95" s="50">
        <v>100</v>
      </c>
      <c r="Q95" s="50">
        <v>100</v>
      </c>
      <c r="R95" s="50">
        <f>SUM(F95:Q95)</f>
        <v>1200</v>
      </c>
      <c r="S95" s="46">
        <f t="shared" ref="S95:S99" si="20">+R95-E95</f>
        <v>1200</v>
      </c>
      <c r="T95" s="11" t="s">
        <v>153</v>
      </c>
    </row>
    <row r="96" spans="1:21" hidden="1" x14ac:dyDescent="0.2">
      <c r="A96" s="8"/>
      <c r="B96" s="9"/>
      <c r="C96" s="9"/>
      <c r="D96" s="28" t="s">
        <v>167</v>
      </c>
      <c r="E96" s="50">
        <v>0</v>
      </c>
      <c r="F96" s="50">
        <v>50</v>
      </c>
      <c r="G96" s="50">
        <v>50</v>
      </c>
      <c r="H96" s="50">
        <v>50</v>
      </c>
      <c r="I96" s="50">
        <v>50</v>
      </c>
      <c r="J96" s="50">
        <v>50</v>
      </c>
      <c r="K96" s="50">
        <v>50</v>
      </c>
      <c r="L96" s="50">
        <v>50</v>
      </c>
      <c r="M96" s="50">
        <v>50</v>
      </c>
      <c r="N96" s="50">
        <v>50</v>
      </c>
      <c r="O96" s="50">
        <v>50</v>
      </c>
      <c r="P96" s="50">
        <v>50</v>
      </c>
      <c r="Q96" s="50">
        <v>50</v>
      </c>
      <c r="R96" s="50">
        <f>SUM(F96:Q96)</f>
        <v>600</v>
      </c>
      <c r="S96" s="46">
        <f t="shared" si="20"/>
        <v>600</v>
      </c>
      <c r="T96" s="11" t="s">
        <v>169</v>
      </c>
    </row>
    <row r="97" spans="1:21" hidden="1" x14ac:dyDescent="0.2">
      <c r="A97" s="8"/>
      <c r="B97" s="9"/>
      <c r="C97" s="9"/>
      <c r="D97" s="28" t="s">
        <v>146</v>
      </c>
      <c r="E97" s="50">
        <v>0</v>
      </c>
      <c r="F97" s="50">
        <v>100</v>
      </c>
      <c r="G97" s="50">
        <v>100</v>
      </c>
      <c r="H97" s="50">
        <v>100</v>
      </c>
      <c r="I97" s="50">
        <v>100</v>
      </c>
      <c r="J97" s="50">
        <v>100</v>
      </c>
      <c r="K97" s="50">
        <v>100</v>
      </c>
      <c r="L97" s="50">
        <v>100</v>
      </c>
      <c r="M97" s="50">
        <v>100</v>
      </c>
      <c r="N97" s="50">
        <v>100</v>
      </c>
      <c r="O97" s="50">
        <v>100</v>
      </c>
      <c r="P97" s="50">
        <v>0</v>
      </c>
      <c r="Q97" s="50">
        <v>0</v>
      </c>
      <c r="R97" s="50">
        <f>SUM(F97:Q97)</f>
        <v>1000</v>
      </c>
      <c r="S97" s="46">
        <f t="shared" si="20"/>
        <v>1000</v>
      </c>
      <c r="T97" s="11" t="s">
        <v>168</v>
      </c>
    </row>
    <row r="98" spans="1:21" hidden="1" x14ac:dyDescent="0.2">
      <c r="A98" s="8"/>
      <c r="B98" s="9"/>
      <c r="C98" s="9"/>
      <c r="D98" s="28" t="s">
        <v>165</v>
      </c>
      <c r="E98" s="50">
        <v>0</v>
      </c>
      <c r="F98" s="50">
        <v>0</v>
      </c>
      <c r="G98" s="50">
        <v>610.94000000000005</v>
      </c>
      <c r="H98" s="50">
        <v>0</v>
      </c>
      <c r="I98" s="50">
        <v>243.68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f>SUM(F98:Q98)</f>
        <v>854.62000000000012</v>
      </c>
      <c r="S98" s="46">
        <f t="shared" si="20"/>
        <v>854.62000000000012</v>
      </c>
      <c r="T98" s="11" t="s">
        <v>153</v>
      </c>
    </row>
    <row r="99" spans="1:21" x14ac:dyDescent="0.2">
      <c r="A99" s="8"/>
      <c r="B99" s="9"/>
      <c r="C99" s="27" t="s">
        <v>132</v>
      </c>
      <c r="D99" s="27"/>
      <c r="E99" s="44">
        <v>3655</v>
      </c>
      <c r="F99" s="44">
        <v>525</v>
      </c>
      <c r="G99" s="44">
        <v>150</v>
      </c>
      <c r="H99" s="44">
        <v>150</v>
      </c>
      <c r="I99" s="44">
        <v>525</v>
      </c>
      <c r="J99" s="44">
        <v>275</v>
      </c>
      <c r="K99" s="44">
        <v>150</v>
      </c>
      <c r="L99" s="44">
        <v>150</v>
      </c>
      <c r="M99" s="44">
        <v>275</v>
      </c>
      <c r="N99" s="44">
        <v>275</v>
      </c>
      <c r="O99" s="44">
        <v>150</v>
      </c>
      <c r="P99" s="44">
        <v>400</v>
      </c>
      <c r="Q99" s="44">
        <v>150</v>
      </c>
      <c r="R99" s="44">
        <f>SUM(F99:Q99)</f>
        <v>3175</v>
      </c>
      <c r="S99" s="46">
        <f t="shared" si="20"/>
        <v>-480</v>
      </c>
      <c r="U99" s="76">
        <v>3175</v>
      </c>
    </row>
    <row r="100" spans="1:21" x14ac:dyDescent="0.2">
      <c r="A100" s="8"/>
      <c r="B100" s="9"/>
      <c r="C100" s="9"/>
      <c r="D100" s="8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21" hidden="1" x14ac:dyDescent="0.2">
      <c r="A101" s="8"/>
      <c r="B101" s="9"/>
      <c r="C101" s="9"/>
      <c r="D101" s="28" t="s">
        <v>205</v>
      </c>
      <c r="E101" s="50">
        <v>0</v>
      </c>
      <c r="F101" s="50">
        <v>41.66</v>
      </c>
      <c r="G101" s="50">
        <v>41.66</v>
      </c>
      <c r="H101" s="50">
        <v>41.66</v>
      </c>
      <c r="I101" s="50">
        <v>41.66</v>
      </c>
      <c r="J101" s="50">
        <v>41.66</v>
      </c>
      <c r="K101" s="50">
        <v>41.66</v>
      </c>
      <c r="L101" s="50">
        <v>41.66</v>
      </c>
      <c r="M101" s="50">
        <v>41.66</v>
      </c>
      <c r="N101" s="50">
        <v>41.66</v>
      </c>
      <c r="O101" s="50">
        <v>41.66</v>
      </c>
      <c r="P101" s="50">
        <v>41.66</v>
      </c>
      <c r="Q101" s="50">
        <v>41.66</v>
      </c>
      <c r="R101" s="50">
        <v>500</v>
      </c>
      <c r="S101" s="46">
        <f t="shared" ref="S101:S103" si="21">+R101-E101</f>
        <v>500</v>
      </c>
      <c r="T101" s="11" t="s">
        <v>164</v>
      </c>
    </row>
    <row r="102" spans="1:21" hidden="1" x14ac:dyDescent="0.2">
      <c r="A102" s="8"/>
      <c r="B102" s="9"/>
      <c r="C102" s="9"/>
      <c r="D102" s="28" t="s">
        <v>206</v>
      </c>
      <c r="E102" s="50">
        <v>41150</v>
      </c>
      <c r="F102" s="50">
        <v>1250</v>
      </c>
      <c r="G102" s="50">
        <f>7000+1250</f>
        <v>8250</v>
      </c>
      <c r="H102" s="50">
        <v>1250</v>
      </c>
      <c r="I102" s="50">
        <f>7000+1250</f>
        <v>8250</v>
      </c>
      <c r="J102" s="50">
        <v>1250</v>
      </c>
      <c r="K102" s="50">
        <v>1250</v>
      </c>
      <c r="L102" s="50">
        <v>1250</v>
      </c>
      <c r="M102" s="50">
        <v>1250</v>
      </c>
      <c r="N102" s="50">
        <f>11575+1250</f>
        <v>12825</v>
      </c>
      <c r="O102" s="50">
        <v>1250</v>
      </c>
      <c r="P102" s="50">
        <v>1250</v>
      </c>
      <c r="Q102" s="50">
        <v>1250</v>
      </c>
      <c r="R102" s="50">
        <f>SUM(F102:Q102)</f>
        <v>40575</v>
      </c>
      <c r="S102" s="46">
        <f t="shared" si="21"/>
        <v>-575</v>
      </c>
      <c r="T102" s="11" t="s">
        <v>164</v>
      </c>
    </row>
    <row r="103" spans="1:21" x14ac:dyDescent="0.2">
      <c r="A103" s="8"/>
      <c r="B103" s="9"/>
      <c r="C103" s="27" t="s">
        <v>133</v>
      </c>
      <c r="D103" s="27"/>
      <c r="E103" s="44">
        <v>41075</v>
      </c>
      <c r="F103" s="44">
        <v>20416.66</v>
      </c>
      <c r="G103" s="44">
        <v>416.66</v>
      </c>
      <c r="H103" s="44">
        <v>466.66</v>
      </c>
      <c r="I103" s="44">
        <v>7998.08</v>
      </c>
      <c r="J103" s="44">
        <v>466.67</v>
      </c>
      <c r="K103" s="44">
        <v>416.67</v>
      </c>
      <c r="L103" s="44">
        <v>416.67</v>
      </c>
      <c r="M103" s="44">
        <v>416.67</v>
      </c>
      <c r="N103" s="44">
        <v>7916.67</v>
      </c>
      <c r="O103" s="44">
        <v>416.67</v>
      </c>
      <c r="P103" s="44">
        <v>466.67</v>
      </c>
      <c r="Q103" s="44">
        <v>416.67</v>
      </c>
      <c r="R103" s="44">
        <f>SUM(F103:Q103)</f>
        <v>40231.419999999984</v>
      </c>
      <c r="S103" s="46">
        <f t="shared" si="21"/>
        <v>-843.5800000000163</v>
      </c>
      <c r="U103" s="76">
        <v>40231</v>
      </c>
    </row>
    <row r="104" spans="1:21" x14ac:dyDescent="0.2">
      <c r="A104" s="8"/>
      <c r="B104" s="9"/>
      <c r="C104" s="9"/>
      <c r="D104" s="8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21" hidden="1" x14ac:dyDescent="0.2">
      <c r="A105" s="8"/>
      <c r="B105" s="9"/>
      <c r="C105" s="9"/>
      <c r="D105" s="28" t="s">
        <v>207</v>
      </c>
      <c r="E105" s="50">
        <v>32080</v>
      </c>
      <c r="F105" s="50">
        <v>0</v>
      </c>
      <c r="G105" s="50">
        <v>18000</v>
      </c>
      <c r="H105" s="50">
        <v>0</v>
      </c>
      <c r="I105" s="50">
        <v>12000</v>
      </c>
      <c r="J105" s="50">
        <v>0</v>
      </c>
      <c r="K105" s="50">
        <v>0</v>
      </c>
      <c r="L105" s="50">
        <v>0</v>
      </c>
      <c r="M105" s="50">
        <v>12000</v>
      </c>
      <c r="N105" s="50">
        <v>0</v>
      </c>
      <c r="O105" s="50">
        <v>0</v>
      </c>
      <c r="P105" s="50">
        <v>0</v>
      </c>
      <c r="Q105" s="50">
        <v>0</v>
      </c>
      <c r="R105" s="50">
        <f>SUM(F105:Q105)</f>
        <v>42000</v>
      </c>
      <c r="S105" s="46">
        <f t="shared" ref="S105:S106" si="22">+R105-E105</f>
        <v>9920</v>
      </c>
      <c r="T105" s="11" t="s">
        <v>164</v>
      </c>
    </row>
    <row r="106" spans="1:21" x14ac:dyDescent="0.2">
      <c r="A106" s="8"/>
      <c r="B106" s="9"/>
      <c r="C106" s="27" t="s">
        <v>163</v>
      </c>
      <c r="D106" s="27"/>
      <c r="E106" s="44">
        <v>42000</v>
      </c>
      <c r="F106" s="44">
        <v>20877.98</v>
      </c>
      <c r="G106" s="44">
        <v>0</v>
      </c>
      <c r="H106" s="44">
        <v>0</v>
      </c>
      <c r="I106" s="44">
        <v>8045</v>
      </c>
      <c r="J106" s="44">
        <v>0</v>
      </c>
      <c r="K106" s="44">
        <v>0</v>
      </c>
      <c r="L106" s="44">
        <v>0</v>
      </c>
      <c r="M106" s="44">
        <v>0</v>
      </c>
      <c r="N106" s="44">
        <v>276.25</v>
      </c>
      <c r="O106" s="44">
        <v>0</v>
      </c>
      <c r="P106" s="44">
        <v>0</v>
      </c>
      <c r="Q106" s="44">
        <v>0</v>
      </c>
      <c r="R106" s="44">
        <f>SUM(F106:Q106)</f>
        <v>29199.23</v>
      </c>
      <c r="S106" s="46">
        <f t="shared" si="22"/>
        <v>-12800.77</v>
      </c>
      <c r="T106" s="11" t="s">
        <v>164</v>
      </c>
      <c r="U106" s="76">
        <v>29199</v>
      </c>
    </row>
    <row r="107" spans="1:21" x14ac:dyDescent="0.2">
      <c r="A107" s="8"/>
      <c r="B107" s="9"/>
      <c r="C107" s="9"/>
      <c r="D107" s="8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21" hidden="1" x14ac:dyDescent="0.2">
      <c r="A108" s="8"/>
      <c r="B108" s="9"/>
      <c r="C108" s="9"/>
      <c r="D108" s="28" t="s">
        <v>160</v>
      </c>
      <c r="E108" s="50">
        <v>3000</v>
      </c>
      <c r="F108" s="50">
        <v>0</v>
      </c>
      <c r="G108" s="50">
        <v>4000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2000</v>
      </c>
      <c r="N108" s="50">
        <v>0</v>
      </c>
      <c r="O108" s="50">
        <v>0</v>
      </c>
      <c r="P108" s="50">
        <v>2000</v>
      </c>
      <c r="Q108" s="50">
        <v>0</v>
      </c>
      <c r="R108" s="50">
        <f>SUM(F108:Q108)</f>
        <v>8000</v>
      </c>
      <c r="S108" s="46">
        <f t="shared" ref="S108:S109" si="23">+R108-E108</f>
        <v>5000</v>
      </c>
      <c r="T108" s="11" t="s">
        <v>164</v>
      </c>
    </row>
    <row r="109" spans="1:21" x14ac:dyDescent="0.2">
      <c r="A109" s="8"/>
      <c r="B109" s="9"/>
      <c r="C109" s="27" t="s">
        <v>134</v>
      </c>
      <c r="D109" s="27"/>
      <c r="E109" s="44">
        <v>8000</v>
      </c>
      <c r="F109" s="44">
        <v>2541.66</v>
      </c>
      <c r="G109" s="44">
        <v>2541.66</v>
      </c>
      <c r="H109" s="44">
        <v>41.66</v>
      </c>
      <c r="I109" s="44">
        <v>41.6</v>
      </c>
      <c r="J109" s="44">
        <v>41.67</v>
      </c>
      <c r="K109" s="44">
        <v>41.67</v>
      </c>
      <c r="L109" s="44">
        <v>41.67</v>
      </c>
      <c r="M109" s="44">
        <v>1291.67</v>
      </c>
      <c r="N109" s="44">
        <v>41.67</v>
      </c>
      <c r="O109" s="44">
        <v>41.67</v>
      </c>
      <c r="P109" s="44">
        <v>1291.67</v>
      </c>
      <c r="Q109" s="44">
        <v>41.67</v>
      </c>
      <c r="R109" s="44">
        <f>SUM(F109:Q109)</f>
        <v>7999.9400000000005</v>
      </c>
      <c r="S109" s="46">
        <f t="shared" si="23"/>
        <v>-5.9999999999490683E-2</v>
      </c>
      <c r="T109" s="11" t="s">
        <v>164</v>
      </c>
      <c r="U109" s="76">
        <v>8000</v>
      </c>
    </row>
    <row r="110" spans="1:21" x14ac:dyDescent="0.2">
      <c r="A110" s="8"/>
      <c r="B110" s="9"/>
      <c r="C110" s="9"/>
      <c r="D110" s="8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21" hidden="1" x14ac:dyDescent="0.2">
      <c r="A111" s="8"/>
      <c r="B111" s="9"/>
      <c r="C111" s="9"/>
      <c r="D111" s="28" t="s">
        <v>175</v>
      </c>
      <c r="E111" s="50">
        <v>2000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960</v>
      </c>
      <c r="Q111" s="50">
        <v>0</v>
      </c>
      <c r="R111" s="50">
        <f>SUM(F111:Q111)</f>
        <v>960</v>
      </c>
      <c r="S111" s="46">
        <f t="shared" ref="S111:S126" si="24">+R111-E111</f>
        <v>-1040</v>
      </c>
      <c r="T111" s="11" t="s">
        <v>175</v>
      </c>
    </row>
    <row r="112" spans="1:21" hidden="1" x14ac:dyDescent="0.2">
      <c r="A112" s="8"/>
      <c r="B112" s="9"/>
      <c r="C112" s="9"/>
      <c r="D112" s="28" t="s">
        <v>142</v>
      </c>
      <c r="E112" s="50">
        <v>3000</v>
      </c>
      <c r="F112" s="50">
        <v>20</v>
      </c>
      <c r="G112" s="50">
        <f t="shared" ref="G112:Q112" si="25">F112</f>
        <v>20</v>
      </c>
      <c r="H112" s="50">
        <f t="shared" si="25"/>
        <v>20</v>
      </c>
      <c r="I112" s="50">
        <f t="shared" si="25"/>
        <v>20</v>
      </c>
      <c r="J112" s="50">
        <f t="shared" si="25"/>
        <v>20</v>
      </c>
      <c r="K112" s="50">
        <f t="shared" si="25"/>
        <v>20</v>
      </c>
      <c r="L112" s="50">
        <f t="shared" si="25"/>
        <v>20</v>
      </c>
      <c r="M112" s="50">
        <f t="shared" si="25"/>
        <v>20</v>
      </c>
      <c r="N112" s="50">
        <f t="shared" si="25"/>
        <v>20</v>
      </c>
      <c r="O112" s="50">
        <f t="shared" si="25"/>
        <v>20</v>
      </c>
      <c r="P112" s="50">
        <f t="shared" si="25"/>
        <v>20</v>
      </c>
      <c r="Q112" s="50">
        <f t="shared" si="25"/>
        <v>20</v>
      </c>
      <c r="R112" s="50">
        <f>SUM(F112:Q112)</f>
        <v>240</v>
      </c>
      <c r="S112" s="46">
        <f t="shared" si="24"/>
        <v>-2760</v>
      </c>
      <c r="T112" s="11" t="s">
        <v>170</v>
      </c>
    </row>
    <row r="113" spans="1:22" x14ac:dyDescent="0.2">
      <c r="A113" s="8"/>
      <c r="B113" s="9"/>
      <c r="C113" s="27" t="s">
        <v>136</v>
      </c>
      <c r="D113" s="31"/>
      <c r="E113" s="44">
        <v>1200</v>
      </c>
      <c r="F113" s="44">
        <v>1358.33</v>
      </c>
      <c r="G113" s="44">
        <v>58.33</v>
      </c>
      <c r="H113" s="44">
        <v>58.33</v>
      </c>
      <c r="I113" s="44">
        <v>658.33</v>
      </c>
      <c r="J113" s="44">
        <v>58.33</v>
      </c>
      <c r="K113" s="44">
        <v>358.33</v>
      </c>
      <c r="L113" s="44">
        <v>58.33</v>
      </c>
      <c r="M113" s="44">
        <v>58.33</v>
      </c>
      <c r="N113" s="44">
        <v>1058.3399999999999</v>
      </c>
      <c r="O113" s="44">
        <v>58.34</v>
      </c>
      <c r="P113" s="44">
        <v>1058.3399999999999</v>
      </c>
      <c r="Q113" s="44">
        <v>58.34</v>
      </c>
      <c r="R113" s="44">
        <f>SUM(F113:Q113)</f>
        <v>4900</v>
      </c>
      <c r="S113" s="46">
        <f t="shared" si="24"/>
        <v>3700</v>
      </c>
      <c r="U113" s="76">
        <v>4900</v>
      </c>
    </row>
    <row r="114" spans="1:22" x14ac:dyDescent="0.2">
      <c r="A114" s="8"/>
      <c r="B114" s="9"/>
      <c r="C114" s="9"/>
      <c r="D114" s="9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22" hidden="1" x14ac:dyDescent="0.2">
      <c r="A115" s="8"/>
      <c r="B115" s="9"/>
      <c r="C115" s="9"/>
      <c r="D115" s="28" t="s">
        <v>207</v>
      </c>
      <c r="E115" s="50">
        <v>4000</v>
      </c>
      <c r="F115" s="50">
        <v>1333.33</v>
      </c>
      <c r="G115" s="50">
        <v>0</v>
      </c>
      <c r="H115" s="50">
        <v>0</v>
      </c>
      <c r="I115" s="50">
        <v>1333.33</v>
      </c>
      <c r="J115" s="50">
        <v>0</v>
      </c>
      <c r="K115" s="50">
        <v>0</v>
      </c>
      <c r="L115" s="50">
        <v>0</v>
      </c>
      <c r="M115" s="50">
        <v>1333.33</v>
      </c>
      <c r="N115" s="50">
        <v>0</v>
      </c>
      <c r="O115" s="50">
        <v>0</v>
      </c>
      <c r="P115" s="50">
        <v>0</v>
      </c>
      <c r="Q115" s="50">
        <v>0</v>
      </c>
      <c r="R115" s="50">
        <f>SUM(F115:Q115)</f>
        <v>3999.99</v>
      </c>
      <c r="S115" s="46">
        <f t="shared" si="24"/>
        <v>-1.0000000000218279E-2</v>
      </c>
      <c r="T115" s="11" t="s">
        <v>158</v>
      </c>
    </row>
    <row r="116" spans="1:22" x14ac:dyDescent="0.2">
      <c r="A116" s="8"/>
      <c r="B116" s="9"/>
      <c r="C116" s="27" t="s">
        <v>137</v>
      </c>
      <c r="D116" s="27"/>
      <c r="E116" s="44">
        <f>SUM(E115)</f>
        <v>4000</v>
      </c>
      <c r="F116" s="44">
        <v>2800</v>
      </c>
      <c r="G116" s="44">
        <v>0</v>
      </c>
      <c r="H116" s="44">
        <v>0</v>
      </c>
      <c r="I116" s="44">
        <v>2800</v>
      </c>
      <c r="J116" s="44">
        <v>0</v>
      </c>
      <c r="K116" s="44">
        <v>0</v>
      </c>
      <c r="L116" s="44">
        <v>0</v>
      </c>
      <c r="M116" s="44">
        <v>0</v>
      </c>
      <c r="N116" s="44">
        <v>2800</v>
      </c>
      <c r="O116" s="44">
        <v>0</v>
      </c>
      <c r="P116" s="44">
        <v>0</v>
      </c>
      <c r="Q116" s="44">
        <v>0</v>
      </c>
      <c r="R116" s="44">
        <f>SUM(F116:Q116)</f>
        <v>8400</v>
      </c>
      <c r="S116" s="46">
        <f t="shared" si="24"/>
        <v>4400</v>
      </c>
      <c r="U116" s="76">
        <v>8400</v>
      </c>
    </row>
    <row r="117" spans="1:22" s="22" customFormat="1" x14ac:dyDescent="0.2">
      <c r="A117" s="20"/>
      <c r="B117" s="21"/>
      <c r="C117" s="21"/>
      <c r="D117" s="21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55"/>
      <c r="U117" s="78"/>
    </row>
    <row r="118" spans="1:22" hidden="1" x14ac:dyDescent="0.2">
      <c r="A118" s="8"/>
      <c r="B118" s="9"/>
      <c r="C118" s="9"/>
      <c r="D118" s="28" t="s">
        <v>208</v>
      </c>
      <c r="E118" s="50">
        <v>10000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500</v>
      </c>
      <c r="N118" s="50">
        <v>0</v>
      </c>
      <c r="O118" s="50">
        <v>0</v>
      </c>
      <c r="P118" s="50">
        <v>0</v>
      </c>
      <c r="Q118" s="50">
        <v>0</v>
      </c>
      <c r="R118" s="50">
        <f>SUM(F118:Q118)</f>
        <v>500</v>
      </c>
      <c r="S118" s="46">
        <f t="shared" si="24"/>
        <v>-9500</v>
      </c>
      <c r="T118" s="11" t="s">
        <v>161</v>
      </c>
    </row>
    <row r="119" spans="1:22" x14ac:dyDescent="0.2">
      <c r="A119" s="8"/>
      <c r="B119" s="9"/>
      <c r="C119" s="27" t="s">
        <v>159</v>
      </c>
      <c r="D119" s="27"/>
      <c r="E119" s="44">
        <v>500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500</v>
      </c>
      <c r="N119" s="44">
        <v>0</v>
      </c>
      <c r="O119" s="44">
        <v>0</v>
      </c>
      <c r="P119" s="44">
        <v>0</v>
      </c>
      <c r="Q119" s="44">
        <v>0</v>
      </c>
      <c r="R119" s="44">
        <f>SUM(F119:Q119)</f>
        <v>500</v>
      </c>
      <c r="S119" s="46">
        <f t="shared" si="24"/>
        <v>0</v>
      </c>
      <c r="U119" s="76">
        <v>500</v>
      </c>
    </row>
    <row r="120" spans="1:22" s="22" customFormat="1" x14ac:dyDescent="0.2">
      <c r="A120" s="20"/>
      <c r="B120" s="21"/>
      <c r="C120" s="21"/>
      <c r="D120" s="21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55"/>
      <c r="U120" s="78"/>
    </row>
    <row r="121" spans="1:22" hidden="1" x14ac:dyDescent="0.2">
      <c r="A121" s="8"/>
      <c r="B121" s="9"/>
      <c r="C121" s="9"/>
      <c r="D121" s="28" t="s">
        <v>209</v>
      </c>
      <c r="E121" s="50">
        <v>18000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15000</v>
      </c>
      <c r="Q121" s="50">
        <v>0</v>
      </c>
      <c r="R121" s="50">
        <f>SUM(F121:Q121)</f>
        <v>15000</v>
      </c>
      <c r="S121" s="46">
        <f t="shared" si="24"/>
        <v>-3000</v>
      </c>
      <c r="T121" s="11" t="s">
        <v>213</v>
      </c>
    </row>
    <row r="122" spans="1:22" hidden="1" x14ac:dyDescent="0.2">
      <c r="A122" s="8"/>
      <c r="B122" s="9"/>
      <c r="C122" s="9"/>
      <c r="D122" s="28" t="s">
        <v>210</v>
      </c>
      <c r="E122" s="50">
        <v>15000</v>
      </c>
      <c r="F122" s="50">
        <v>0</v>
      </c>
      <c r="G122" s="50">
        <v>17000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f>SUM(F122:Q122)</f>
        <v>17000</v>
      </c>
      <c r="S122" s="46">
        <f t="shared" si="24"/>
        <v>2000</v>
      </c>
      <c r="T122" s="11" t="s">
        <v>154</v>
      </c>
    </row>
    <row r="123" spans="1:22" x14ac:dyDescent="0.2">
      <c r="A123" s="8"/>
      <c r="B123" s="9"/>
      <c r="C123" s="27" t="s">
        <v>138</v>
      </c>
      <c r="D123" s="27"/>
      <c r="E123" s="44">
        <v>32000</v>
      </c>
      <c r="F123" s="44">
        <v>17000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15000</v>
      </c>
      <c r="Q123" s="44">
        <v>0</v>
      </c>
      <c r="R123" s="44">
        <f>SUM(F123:Q123)</f>
        <v>32000</v>
      </c>
      <c r="S123" s="46">
        <f t="shared" si="24"/>
        <v>0</v>
      </c>
      <c r="U123" s="76">
        <v>32000</v>
      </c>
    </row>
    <row r="124" spans="1:22" x14ac:dyDescent="0.2">
      <c r="A124" s="8"/>
      <c r="B124" s="9"/>
      <c r="C124" s="9"/>
      <c r="D124" s="8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22" hidden="1" x14ac:dyDescent="0.2">
      <c r="A125" s="8"/>
      <c r="B125" s="9"/>
      <c r="C125" s="9"/>
      <c r="D125" s="28" t="s">
        <v>211</v>
      </c>
      <c r="E125" s="50">
        <v>500</v>
      </c>
      <c r="F125" s="50">
        <v>41.66</v>
      </c>
      <c r="G125" s="50">
        <v>41.66</v>
      </c>
      <c r="H125" s="50">
        <v>41.66</v>
      </c>
      <c r="I125" s="50">
        <v>41.66</v>
      </c>
      <c r="J125" s="50">
        <v>41.66</v>
      </c>
      <c r="K125" s="50">
        <v>41.66</v>
      </c>
      <c r="L125" s="50">
        <v>41.66</v>
      </c>
      <c r="M125" s="50">
        <v>41.66</v>
      </c>
      <c r="N125" s="50">
        <v>41.66</v>
      </c>
      <c r="O125" s="50">
        <v>41.66</v>
      </c>
      <c r="P125" s="50">
        <v>41.66</v>
      </c>
      <c r="Q125" s="50">
        <v>41.66</v>
      </c>
      <c r="R125" s="50">
        <f>SUM(F125:Q125)</f>
        <v>499.91999999999985</v>
      </c>
      <c r="S125" s="46">
        <f t="shared" si="24"/>
        <v>-8.0000000000154614E-2</v>
      </c>
      <c r="T125" s="11" t="s">
        <v>158</v>
      </c>
    </row>
    <row r="126" spans="1:22" x14ac:dyDescent="0.2">
      <c r="A126" s="8"/>
      <c r="B126" s="9"/>
      <c r="C126" s="27" t="s">
        <v>139</v>
      </c>
      <c r="D126" s="27"/>
      <c r="E126" s="44">
        <f t="shared" ref="E126" si="26">SUM(E124:E125)</f>
        <v>500</v>
      </c>
      <c r="F126" s="44">
        <v>42</v>
      </c>
      <c r="G126" s="44">
        <v>42</v>
      </c>
      <c r="H126" s="44">
        <v>42</v>
      </c>
      <c r="I126" s="44">
        <v>42</v>
      </c>
      <c r="J126" s="44">
        <v>42</v>
      </c>
      <c r="K126" s="44">
        <v>42</v>
      </c>
      <c r="L126" s="44">
        <v>42</v>
      </c>
      <c r="M126" s="44">
        <v>42</v>
      </c>
      <c r="N126" s="44">
        <v>41</v>
      </c>
      <c r="O126" s="44">
        <v>41</v>
      </c>
      <c r="P126" s="44">
        <v>41</v>
      </c>
      <c r="Q126" s="44">
        <v>41</v>
      </c>
      <c r="R126" s="44">
        <f>SUM(F126:Q126)</f>
        <v>500</v>
      </c>
      <c r="S126" s="46">
        <f t="shared" si="24"/>
        <v>0</v>
      </c>
      <c r="U126" s="76">
        <v>500</v>
      </c>
    </row>
    <row r="127" spans="1:22" x14ac:dyDescent="0.2">
      <c r="A127" s="8"/>
      <c r="B127" s="9"/>
      <c r="C127" s="9"/>
      <c r="D127" s="8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22" ht="15.75" x14ac:dyDescent="0.25">
      <c r="A128" s="8"/>
      <c r="B128" s="62" t="s">
        <v>105</v>
      </c>
      <c r="C128" s="62"/>
      <c r="D128" s="62"/>
      <c r="E128" s="61">
        <f>+E126+E123+E119+E116+E113+E109+E106+E103+E99+E93+E86+E83+E80+E75+E70+E67+E63+E60+E57+E53+E48+E44+E38</f>
        <v>635613</v>
      </c>
      <c r="F128" s="61">
        <f t="shared" ref="F128:Q128" si="27">SUM(F119,F123,F126,F116,F113,F109,F106,F103,F99,F93,F86,F83,F80,F75,F70,F67,F63,F57,F60,F53,F48,F44,F38)</f>
        <v>127366.27000000002</v>
      </c>
      <c r="G128" s="61">
        <f t="shared" si="27"/>
        <v>53978.29</v>
      </c>
      <c r="H128" s="61">
        <f t="shared" si="27"/>
        <v>39938.29</v>
      </c>
      <c r="I128" s="61">
        <f t="shared" si="27"/>
        <v>67419.649999999994</v>
      </c>
      <c r="J128" s="61">
        <f t="shared" si="27"/>
        <v>40428.339999999997</v>
      </c>
      <c r="K128" s="61">
        <f t="shared" si="27"/>
        <v>38838.239999999998</v>
      </c>
      <c r="L128" s="61">
        <f t="shared" si="27"/>
        <v>36188.339999999997</v>
      </c>
      <c r="M128" s="61">
        <f t="shared" si="27"/>
        <v>46688.35</v>
      </c>
      <c r="N128" s="61">
        <f t="shared" si="27"/>
        <v>52639.62</v>
      </c>
      <c r="O128" s="61">
        <f t="shared" si="27"/>
        <v>37995.369999999995</v>
      </c>
      <c r="P128" s="61">
        <f t="shared" si="27"/>
        <v>54703.37</v>
      </c>
      <c r="Q128" s="61">
        <f t="shared" si="27"/>
        <v>70803.37</v>
      </c>
      <c r="R128" s="61">
        <f>+R126+R123+R119+R116+R113+R109+R106+R103+R99+R93+R86+R83+R80+R75+R70+R67+R63+R60+R57+R53+R48+R44+R38</f>
        <v>666987.49999999988</v>
      </c>
      <c r="U128" s="77">
        <f>SUM(U38:U127)</f>
        <v>666987</v>
      </c>
      <c r="V128" s="73"/>
    </row>
    <row r="129" spans="1:18" ht="14.45" customHeight="1" x14ac:dyDescent="0.25">
      <c r="A129" s="8"/>
      <c r="B129" s="9"/>
      <c r="C129" s="9"/>
      <c r="D129" s="8"/>
      <c r="E129" s="45"/>
      <c r="F129" s="59">
        <f t="shared" ref="F129:R129" si="28">+F30-F128</f>
        <v>52786.729999999981</v>
      </c>
      <c r="G129" s="59">
        <f t="shared" si="28"/>
        <v>-43593.29</v>
      </c>
      <c r="H129" s="59">
        <f t="shared" si="28"/>
        <v>37422.71</v>
      </c>
      <c r="I129" s="59">
        <f t="shared" si="28"/>
        <v>-12035.649999999994</v>
      </c>
      <c r="J129" s="59">
        <f t="shared" si="28"/>
        <v>-4758.3399999999965</v>
      </c>
      <c r="K129" s="59">
        <f t="shared" si="28"/>
        <v>20819.760000000002</v>
      </c>
      <c r="L129" s="59">
        <f t="shared" si="28"/>
        <v>26347.660000000003</v>
      </c>
      <c r="M129" s="59">
        <f t="shared" si="28"/>
        <v>43479.65</v>
      </c>
      <c r="N129" s="59">
        <f t="shared" si="28"/>
        <v>224.37999999999738</v>
      </c>
      <c r="O129" s="59">
        <f t="shared" si="28"/>
        <v>-20894.369999999995</v>
      </c>
      <c r="P129" s="59">
        <f t="shared" si="28"/>
        <v>-28007.370000000003</v>
      </c>
      <c r="Q129" s="59">
        <f t="shared" si="28"/>
        <v>-47662.369999999995</v>
      </c>
      <c r="R129" s="59">
        <f t="shared" si="28"/>
        <v>24108.500000000116</v>
      </c>
    </row>
    <row r="130" spans="1:18" x14ac:dyDescent="0.2">
      <c r="A130" s="8"/>
      <c r="B130" s="9"/>
      <c r="C130" s="9"/>
      <c r="D130" s="8"/>
      <c r="E130" s="12"/>
      <c r="F130" s="65">
        <f>+E130+F129</f>
        <v>52786.729999999981</v>
      </c>
      <c r="G130" s="65">
        <f t="shared" ref="G130:Q130" si="29">+F130+G129</f>
        <v>9193.4399999999805</v>
      </c>
      <c r="H130" s="65">
        <f t="shared" si="29"/>
        <v>46616.14999999998</v>
      </c>
      <c r="I130" s="65">
        <f t="shared" si="29"/>
        <v>34580.499999999985</v>
      </c>
      <c r="J130" s="65">
        <f t="shared" si="29"/>
        <v>29822.159999999989</v>
      </c>
      <c r="K130" s="65">
        <f t="shared" si="29"/>
        <v>50641.919999999991</v>
      </c>
      <c r="L130" s="65">
        <f t="shared" si="29"/>
        <v>76989.579999999987</v>
      </c>
      <c r="M130" s="65">
        <f t="shared" si="29"/>
        <v>120469.22999999998</v>
      </c>
      <c r="N130" s="65">
        <f t="shared" si="29"/>
        <v>120693.60999999999</v>
      </c>
      <c r="O130" s="65">
        <f t="shared" si="29"/>
        <v>99799.239999999991</v>
      </c>
      <c r="P130" s="65">
        <f t="shared" si="29"/>
        <v>71791.87</v>
      </c>
      <c r="Q130" s="65">
        <f t="shared" si="29"/>
        <v>24129.5</v>
      </c>
      <c r="R130" s="10"/>
    </row>
    <row r="131" spans="1:18" x14ac:dyDescent="0.2">
      <c r="A131" s="8"/>
      <c r="B131" s="9"/>
      <c r="C131" s="9"/>
      <c r="D131" s="8"/>
      <c r="E131" s="60">
        <f>E30-E128</f>
        <v>7950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8"/>
      <c r="B132" s="9"/>
      <c r="C132" s="9"/>
      <c r="D132" s="8"/>
      <c r="E132" s="12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>
        <f>+Q130-R129</f>
        <v>20.999999999883585</v>
      </c>
    </row>
    <row r="133" spans="1:18" x14ac:dyDescent="0.2">
      <c r="A133" s="8"/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8"/>
      <c r="B134" s="9"/>
      <c r="C134" s="9"/>
      <c r="D134" s="9"/>
      <c r="E134" s="12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8"/>
      <c r="B135" s="9"/>
      <c r="C135" s="9"/>
      <c r="D135" s="9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8"/>
      <c r="B136" s="9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8"/>
      <c r="B137" s="9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8"/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idden="1" x14ac:dyDescent="0.2">
      <c r="A139" s="8"/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idden="1" x14ac:dyDescent="0.2">
      <c r="A140" s="8"/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idden="1" x14ac:dyDescent="0.2">
      <c r="A141" s="8"/>
      <c r="B141" s="9"/>
      <c r="C141" s="9"/>
      <c r="D141" s="14" t="s">
        <v>19</v>
      </c>
      <c r="E141" s="15">
        <v>30304</v>
      </c>
      <c r="F141" s="5">
        <v>30304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>
        <f t="shared" ref="R141:R172" si="30">SUM(F141:Q141)</f>
        <v>30304</v>
      </c>
    </row>
    <row r="142" spans="1:18" hidden="1" x14ac:dyDescent="0.2">
      <c r="A142" s="8"/>
      <c r="B142" s="9"/>
      <c r="C142" s="9"/>
      <c r="D142" s="14" t="s">
        <v>20</v>
      </c>
      <c r="E142" s="15">
        <v>17436</v>
      </c>
      <c r="F142" s="10"/>
      <c r="G142" s="10"/>
      <c r="H142" s="10"/>
      <c r="I142" s="10"/>
      <c r="J142" s="10"/>
      <c r="K142" s="10"/>
      <c r="L142" s="10"/>
      <c r="M142" s="10"/>
      <c r="N142" s="5">
        <v>17436</v>
      </c>
      <c r="O142" s="10"/>
      <c r="P142" s="10"/>
      <c r="Q142" s="10"/>
      <c r="R142" s="10">
        <f t="shared" si="30"/>
        <v>17436</v>
      </c>
    </row>
    <row r="143" spans="1:18" ht="30" hidden="1" customHeight="1" x14ac:dyDescent="0.2">
      <c r="A143" s="8"/>
      <c r="B143" s="9"/>
      <c r="C143" s="9"/>
      <c r="D143" s="14" t="s">
        <v>21</v>
      </c>
      <c r="E143" s="19">
        <v>25509</v>
      </c>
      <c r="F143" s="10"/>
      <c r="G143" s="10"/>
      <c r="H143" s="10"/>
      <c r="I143" s="5">
        <v>25509</v>
      </c>
      <c r="J143" s="10"/>
      <c r="K143" s="10"/>
      <c r="L143" s="10"/>
      <c r="M143" s="10"/>
      <c r="N143" s="10"/>
      <c r="O143" s="10"/>
      <c r="P143" s="10"/>
      <c r="Q143" s="10"/>
      <c r="R143" s="10">
        <f t="shared" si="30"/>
        <v>25509</v>
      </c>
    </row>
    <row r="144" spans="1:18" ht="14.65" hidden="1" customHeight="1" x14ac:dyDescent="0.2">
      <c r="A144" s="8"/>
      <c r="B144" s="9"/>
      <c r="C144" s="9" t="s">
        <v>22</v>
      </c>
      <c r="D144" s="9"/>
      <c r="E144" s="16">
        <f t="shared" ref="E144:Q144" si="31">ROUND(SUM(E31:E143),5)</f>
        <v>1897521.84</v>
      </c>
      <c r="F144" s="16">
        <f t="shared" si="31"/>
        <v>431772</v>
      </c>
      <c r="G144" s="16">
        <f t="shared" si="31"/>
        <v>164702.59</v>
      </c>
      <c r="H144" s="16">
        <f t="shared" si="31"/>
        <v>203144.11</v>
      </c>
      <c r="I144" s="16">
        <f t="shared" si="31"/>
        <v>246725.08</v>
      </c>
      <c r="J144" s="16">
        <f t="shared" si="31"/>
        <v>144939.17000000001</v>
      </c>
      <c r="K144" s="16">
        <f t="shared" si="31"/>
        <v>188366.83</v>
      </c>
      <c r="L144" s="16">
        <f t="shared" si="31"/>
        <v>220792.59</v>
      </c>
      <c r="M144" s="16">
        <f t="shared" si="31"/>
        <v>315868.83</v>
      </c>
      <c r="N144" s="16">
        <f t="shared" si="31"/>
        <v>294336.90000000002</v>
      </c>
      <c r="O144" s="16">
        <f t="shared" si="31"/>
        <v>195832.28</v>
      </c>
      <c r="P144" s="16">
        <f t="shared" si="31"/>
        <v>211006.16</v>
      </c>
      <c r="Q144" s="16">
        <f t="shared" si="31"/>
        <v>186992.54</v>
      </c>
      <c r="R144" s="12">
        <f t="shared" si="30"/>
        <v>2804479.08</v>
      </c>
    </row>
    <row r="145" spans="1:18" hidden="1" x14ac:dyDescent="0.2">
      <c r="A145" s="8"/>
      <c r="B145" s="9"/>
      <c r="C145" s="9" t="s">
        <v>23</v>
      </c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>
        <f t="shared" si="30"/>
        <v>0</v>
      </c>
    </row>
    <row r="146" spans="1:18" hidden="1" x14ac:dyDescent="0.2">
      <c r="A146" s="8"/>
      <c r="B146" s="9"/>
      <c r="C146" s="9"/>
      <c r="D146" s="9" t="s">
        <v>24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>
        <f t="shared" si="30"/>
        <v>0</v>
      </c>
    </row>
    <row r="147" spans="1:18" hidden="1" x14ac:dyDescent="0.2">
      <c r="A147" s="8"/>
      <c r="B147" s="9"/>
      <c r="C147" s="9"/>
      <c r="D147" s="9" t="s">
        <v>25</v>
      </c>
      <c r="E147" s="5">
        <v>60000</v>
      </c>
      <c r="F147" s="10">
        <v>5000</v>
      </c>
      <c r="G147" s="10">
        <v>5000</v>
      </c>
      <c r="H147" s="10">
        <v>5000</v>
      </c>
      <c r="I147" s="10">
        <v>5000</v>
      </c>
      <c r="J147" s="10">
        <v>5000</v>
      </c>
      <c r="K147" s="10">
        <v>5000</v>
      </c>
      <c r="L147" s="10">
        <v>5000</v>
      </c>
      <c r="M147" s="10">
        <v>5000</v>
      </c>
      <c r="N147" s="10">
        <v>5000</v>
      </c>
      <c r="O147" s="10">
        <v>5000</v>
      </c>
      <c r="P147" s="10">
        <v>5000</v>
      </c>
      <c r="Q147" s="10">
        <v>5000</v>
      </c>
      <c r="R147" s="10">
        <f t="shared" si="30"/>
        <v>60000</v>
      </c>
    </row>
    <row r="148" spans="1:18" hidden="1" x14ac:dyDescent="0.2">
      <c r="A148" s="8"/>
      <c r="B148" s="9"/>
      <c r="C148" s="9"/>
      <c r="D148" s="9" t="s">
        <v>26</v>
      </c>
      <c r="E148" s="5">
        <v>6000</v>
      </c>
      <c r="F148" s="10">
        <v>1500</v>
      </c>
      <c r="G148" s="10"/>
      <c r="H148" s="10"/>
      <c r="I148" s="10">
        <v>1500</v>
      </c>
      <c r="J148" s="10"/>
      <c r="K148" s="10"/>
      <c r="L148" s="10"/>
      <c r="M148" s="10"/>
      <c r="N148" s="10">
        <v>1500</v>
      </c>
      <c r="O148" s="10"/>
      <c r="P148" s="10">
        <v>1500</v>
      </c>
      <c r="Q148" s="10"/>
      <c r="R148" s="10">
        <f t="shared" si="30"/>
        <v>6000</v>
      </c>
    </row>
    <row r="149" spans="1:18" hidden="1" x14ac:dyDescent="0.2">
      <c r="A149" s="8"/>
      <c r="B149" s="9"/>
      <c r="C149" s="9"/>
      <c r="D149" s="9" t="s">
        <v>27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>
        <f t="shared" si="30"/>
        <v>0</v>
      </c>
    </row>
    <row r="150" spans="1:18" ht="15" hidden="1" customHeight="1" x14ac:dyDescent="0.2">
      <c r="A150" s="8"/>
      <c r="B150" s="9"/>
      <c r="C150" s="9"/>
      <c r="D150" s="9" t="s">
        <v>28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>
        <f t="shared" si="30"/>
        <v>0</v>
      </c>
    </row>
    <row r="151" spans="1:18" ht="15" hidden="1" customHeight="1" x14ac:dyDescent="0.2">
      <c r="A151" s="8"/>
      <c r="B151" s="9"/>
      <c r="C151" s="9"/>
      <c r="D151" s="9" t="s">
        <v>29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>
        <f t="shared" si="30"/>
        <v>0</v>
      </c>
    </row>
    <row r="152" spans="1:18" hidden="1" x14ac:dyDescent="0.2">
      <c r="A152" s="8"/>
      <c r="B152" s="9"/>
      <c r="C152" s="9"/>
      <c r="D152" s="9" t="s">
        <v>30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>
        <f t="shared" si="30"/>
        <v>0</v>
      </c>
    </row>
    <row r="153" spans="1:18" hidden="1" x14ac:dyDescent="0.2">
      <c r="A153" s="8"/>
      <c r="B153" s="9"/>
      <c r="C153" s="9"/>
      <c r="D153" s="9" t="s">
        <v>31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>
        <f t="shared" si="30"/>
        <v>0</v>
      </c>
    </row>
    <row r="154" spans="1:18" hidden="1" x14ac:dyDescent="0.2">
      <c r="A154" s="8"/>
      <c r="B154" s="9"/>
      <c r="C154" s="9"/>
      <c r="D154" s="9" t="s">
        <v>32</v>
      </c>
      <c r="E154" s="10">
        <v>3000</v>
      </c>
      <c r="F154" s="10">
        <v>1000</v>
      </c>
      <c r="G154" s="10"/>
      <c r="H154" s="10">
        <v>1000</v>
      </c>
      <c r="I154" s="10"/>
      <c r="J154" s="10">
        <v>1000</v>
      </c>
      <c r="K154" s="10"/>
      <c r="L154" s="10"/>
      <c r="M154" s="10"/>
      <c r="N154" s="10"/>
      <c r="O154" s="10"/>
      <c r="P154" s="10"/>
      <c r="Q154" s="10"/>
      <c r="R154" s="10">
        <f t="shared" si="30"/>
        <v>3000</v>
      </c>
    </row>
    <row r="155" spans="1:18" hidden="1" x14ac:dyDescent="0.2">
      <c r="A155" s="8"/>
      <c r="B155" s="9"/>
      <c r="C155" s="9"/>
      <c r="D155" s="9" t="s">
        <v>33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>
        <f t="shared" si="30"/>
        <v>0</v>
      </c>
    </row>
    <row r="156" spans="1:18" hidden="1" x14ac:dyDescent="0.2">
      <c r="A156" s="8"/>
      <c r="B156" s="9"/>
      <c r="C156" s="9"/>
      <c r="D156" s="9" t="s">
        <v>34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>
        <f t="shared" si="30"/>
        <v>0</v>
      </c>
    </row>
    <row r="157" spans="1:18" hidden="1" x14ac:dyDescent="0.2">
      <c r="A157" s="8"/>
      <c r="B157" s="9"/>
      <c r="C157" s="9"/>
      <c r="D157" s="9" t="s">
        <v>35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>
        <f t="shared" si="30"/>
        <v>0</v>
      </c>
    </row>
    <row r="158" spans="1:18" hidden="1" x14ac:dyDescent="0.2">
      <c r="A158" s="8"/>
      <c r="B158" s="9"/>
      <c r="C158" s="9"/>
      <c r="D158" s="9" t="s">
        <v>36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>
        <f t="shared" si="30"/>
        <v>0</v>
      </c>
    </row>
    <row r="159" spans="1:18" hidden="1" x14ac:dyDescent="0.2">
      <c r="A159" s="8"/>
      <c r="B159" s="9"/>
      <c r="C159" s="9"/>
      <c r="D159" s="9" t="s">
        <v>37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>
        <f t="shared" si="30"/>
        <v>0</v>
      </c>
    </row>
    <row r="160" spans="1:18" hidden="1" x14ac:dyDescent="0.2">
      <c r="A160" s="8"/>
      <c r="B160" s="9"/>
      <c r="C160" s="9"/>
      <c r="D160" s="9" t="s">
        <v>38</v>
      </c>
      <c r="E160" s="10">
        <v>3000</v>
      </c>
      <c r="F160" s="10">
        <v>250</v>
      </c>
      <c r="G160" s="10">
        <v>250</v>
      </c>
      <c r="H160" s="10">
        <v>250</v>
      </c>
      <c r="I160" s="10">
        <v>250</v>
      </c>
      <c r="J160" s="10">
        <v>250</v>
      </c>
      <c r="K160" s="10">
        <v>250</v>
      </c>
      <c r="L160" s="10">
        <v>250</v>
      </c>
      <c r="M160" s="10">
        <v>250</v>
      </c>
      <c r="N160" s="10">
        <v>250</v>
      </c>
      <c r="O160" s="10">
        <v>250</v>
      </c>
      <c r="P160" s="10">
        <v>250</v>
      </c>
      <c r="Q160" s="10">
        <v>250</v>
      </c>
      <c r="R160" s="10">
        <f t="shared" si="30"/>
        <v>3000</v>
      </c>
    </row>
    <row r="161" spans="1:18" hidden="1" x14ac:dyDescent="0.2">
      <c r="A161" s="8"/>
      <c r="B161" s="9"/>
      <c r="C161" s="9"/>
      <c r="D161" s="9" t="s">
        <v>39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>
        <f t="shared" si="30"/>
        <v>0</v>
      </c>
    </row>
    <row r="162" spans="1:18" hidden="1" x14ac:dyDescent="0.2">
      <c r="A162" s="8"/>
      <c r="B162" s="9"/>
      <c r="C162" s="9"/>
      <c r="D162" s="9" t="s">
        <v>40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>
        <f t="shared" si="30"/>
        <v>0</v>
      </c>
    </row>
    <row r="163" spans="1:18" hidden="1" x14ac:dyDescent="0.2">
      <c r="A163" s="8"/>
      <c r="B163" s="9"/>
      <c r="C163" s="9"/>
      <c r="D163" s="9" t="s">
        <v>41</v>
      </c>
      <c r="E163" s="10">
        <v>5000</v>
      </c>
      <c r="F163" s="10">
        <f>E163/12</f>
        <v>416.66666666666669</v>
      </c>
      <c r="G163" s="10">
        <f>F163</f>
        <v>416.66666666666669</v>
      </c>
      <c r="H163" s="10">
        <f t="shared" ref="H163:Q163" si="32">G163</f>
        <v>416.66666666666669</v>
      </c>
      <c r="I163" s="10">
        <f t="shared" si="32"/>
        <v>416.66666666666669</v>
      </c>
      <c r="J163" s="10">
        <f t="shared" si="32"/>
        <v>416.66666666666669</v>
      </c>
      <c r="K163" s="10">
        <f t="shared" si="32"/>
        <v>416.66666666666669</v>
      </c>
      <c r="L163" s="10">
        <f t="shared" si="32"/>
        <v>416.66666666666669</v>
      </c>
      <c r="M163" s="10">
        <f t="shared" si="32"/>
        <v>416.66666666666669</v>
      </c>
      <c r="N163" s="10">
        <f t="shared" si="32"/>
        <v>416.66666666666669</v>
      </c>
      <c r="O163" s="10">
        <f t="shared" si="32"/>
        <v>416.66666666666669</v>
      </c>
      <c r="P163" s="10">
        <f t="shared" si="32"/>
        <v>416.66666666666669</v>
      </c>
      <c r="Q163" s="10">
        <f t="shared" si="32"/>
        <v>416.66666666666669</v>
      </c>
      <c r="R163" s="10">
        <f t="shared" si="30"/>
        <v>5000</v>
      </c>
    </row>
    <row r="164" spans="1:18" hidden="1" x14ac:dyDescent="0.2">
      <c r="A164" s="8"/>
      <c r="B164" s="9"/>
      <c r="C164" s="9"/>
      <c r="D164" s="9" t="s">
        <v>42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>
        <f t="shared" si="30"/>
        <v>0</v>
      </c>
    </row>
    <row r="165" spans="1:18" ht="30" hidden="1" customHeight="1" x14ac:dyDescent="0.2">
      <c r="A165" s="8"/>
      <c r="B165" s="9"/>
      <c r="C165" s="9"/>
      <c r="D165" s="9" t="s">
        <v>43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>
        <f t="shared" si="30"/>
        <v>0</v>
      </c>
    </row>
    <row r="166" spans="1:18" hidden="1" x14ac:dyDescent="0.2">
      <c r="A166" s="8"/>
      <c r="B166" s="9"/>
      <c r="C166" s="9" t="s">
        <v>44</v>
      </c>
      <c r="D166" s="9"/>
      <c r="E166" s="16">
        <f t="shared" ref="E166:Q166" si="33">SUM(E146:E165)</f>
        <v>77000</v>
      </c>
      <c r="F166" s="16">
        <f t="shared" si="33"/>
        <v>8166.666666666667</v>
      </c>
      <c r="G166" s="16">
        <f t="shared" si="33"/>
        <v>5666.666666666667</v>
      </c>
      <c r="H166" s="16">
        <f t="shared" si="33"/>
        <v>6666.666666666667</v>
      </c>
      <c r="I166" s="16">
        <f t="shared" si="33"/>
        <v>7166.666666666667</v>
      </c>
      <c r="J166" s="16">
        <f t="shared" si="33"/>
        <v>6666.666666666667</v>
      </c>
      <c r="K166" s="16">
        <f t="shared" si="33"/>
        <v>5666.666666666667</v>
      </c>
      <c r="L166" s="16">
        <f t="shared" si="33"/>
        <v>5666.666666666667</v>
      </c>
      <c r="M166" s="16">
        <f t="shared" si="33"/>
        <v>5666.666666666667</v>
      </c>
      <c r="N166" s="16">
        <f t="shared" si="33"/>
        <v>7166.666666666667</v>
      </c>
      <c r="O166" s="16">
        <f t="shared" si="33"/>
        <v>5666.666666666667</v>
      </c>
      <c r="P166" s="16">
        <f t="shared" si="33"/>
        <v>7166.666666666667</v>
      </c>
      <c r="Q166" s="16">
        <f t="shared" si="33"/>
        <v>5666.666666666667</v>
      </c>
      <c r="R166" s="12">
        <f t="shared" si="30"/>
        <v>77000</v>
      </c>
    </row>
    <row r="167" spans="1:18" hidden="1" x14ac:dyDescent="0.2">
      <c r="A167" s="8"/>
      <c r="B167" s="9"/>
      <c r="C167" s="9" t="s">
        <v>45</v>
      </c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>
        <f t="shared" si="30"/>
        <v>0</v>
      </c>
    </row>
    <row r="168" spans="1:18" hidden="1" x14ac:dyDescent="0.2">
      <c r="A168" s="8"/>
      <c r="B168" s="9"/>
      <c r="C168" s="9"/>
      <c r="D168" s="9" t="s">
        <v>46</v>
      </c>
      <c r="E168" s="10">
        <v>2000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>
        <v>2000</v>
      </c>
      <c r="P168" s="10"/>
      <c r="Q168" s="10"/>
      <c r="R168" s="10">
        <f t="shared" si="30"/>
        <v>2000</v>
      </c>
    </row>
    <row r="169" spans="1:18" ht="33" hidden="1" customHeight="1" x14ac:dyDescent="0.2">
      <c r="A169" s="8"/>
      <c r="B169" s="9"/>
      <c r="C169" s="9"/>
      <c r="D169" s="9" t="s">
        <v>47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>
        <f t="shared" si="30"/>
        <v>0</v>
      </c>
    </row>
    <row r="170" spans="1:18" hidden="1" x14ac:dyDescent="0.2">
      <c r="A170" s="8"/>
      <c r="B170" s="9"/>
      <c r="C170" s="9" t="s">
        <v>48</v>
      </c>
      <c r="D170" s="9"/>
      <c r="E170" s="17">
        <f t="shared" ref="E170:Q170" si="34">ROUND(SUM(E167:E169),5)</f>
        <v>2000</v>
      </c>
      <c r="F170" s="17">
        <f t="shared" si="34"/>
        <v>0</v>
      </c>
      <c r="G170" s="17">
        <f t="shared" si="34"/>
        <v>0</v>
      </c>
      <c r="H170" s="17">
        <f t="shared" si="34"/>
        <v>0</v>
      </c>
      <c r="I170" s="17">
        <f t="shared" si="34"/>
        <v>0</v>
      </c>
      <c r="J170" s="17">
        <f t="shared" si="34"/>
        <v>0</v>
      </c>
      <c r="K170" s="17">
        <f t="shared" si="34"/>
        <v>0</v>
      </c>
      <c r="L170" s="17">
        <f t="shared" si="34"/>
        <v>0</v>
      </c>
      <c r="M170" s="17">
        <f t="shared" si="34"/>
        <v>0</v>
      </c>
      <c r="N170" s="17">
        <f t="shared" si="34"/>
        <v>0</v>
      </c>
      <c r="O170" s="17">
        <f t="shared" si="34"/>
        <v>2000</v>
      </c>
      <c r="P170" s="17">
        <f t="shared" si="34"/>
        <v>0</v>
      </c>
      <c r="Q170" s="17">
        <f t="shared" si="34"/>
        <v>0</v>
      </c>
      <c r="R170" s="12">
        <f t="shared" si="30"/>
        <v>2000</v>
      </c>
    </row>
    <row r="171" spans="1:18" hidden="1" x14ac:dyDescent="0.2">
      <c r="A171" s="8"/>
      <c r="B171" s="9"/>
      <c r="C171" s="9" t="s">
        <v>49</v>
      </c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>
        <f t="shared" si="30"/>
        <v>0</v>
      </c>
    </row>
    <row r="172" spans="1:18" hidden="1" x14ac:dyDescent="0.2">
      <c r="A172" s="8"/>
      <c r="B172" s="9"/>
      <c r="C172" s="9"/>
      <c r="D172" s="9" t="s">
        <v>50</v>
      </c>
      <c r="E172" s="10">
        <v>3000</v>
      </c>
      <c r="F172" s="10">
        <v>1500</v>
      </c>
      <c r="G172" s="10"/>
      <c r="H172" s="10"/>
      <c r="I172" s="10">
        <v>500</v>
      </c>
      <c r="J172" s="10"/>
      <c r="K172" s="10"/>
      <c r="L172" s="10"/>
      <c r="M172" s="10"/>
      <c r="N172" s="10">
        <v>500</v>
      </c>
      <c r="O172" s="10"/>
      <c r="P172" s="10">
        <v>500</v>
      </c>
      <c r="Q172" s="10"/>
      <c r="R172" s="10">
        <f t="shared" si="30"/>
        <v>3000</v>
      </c>
    </row>
    <row r="173" spans="1:18" hidden="1" x14ac:dyDescent="0.2">
      <c r="A173" s="8"/>
      <c r="B173" s="9"/>
      <c r="C173" s="9"/>
      <c r="D173" s="9" t="s">
        <v>51</v>
      </c>
      <c r="E173" s="10">
        <v>1500</v>
      </c>
      <c r="F173" s="10">
        <f>E173/12</f>
        <v>125</v>
      </c>
      <c r="G173" s="10">
        <f>F173</f>
        <v>125</v>
      </c>
      <c r="H173" s="10">
        <f t="shared" ref="H173:Q173" si="35">G173</f>
        <v>125</v>
      </c>
      <c r="I173" s="10">
        <f t="shared" si="35"/>
        <v>125</v>
      </c>
      <c r="J173" s="10">
        <f t="shared" si="35"/>
        <v>125</v>
      </c>
      <c r="K173" s="10">
        <f t="shared" si="35"/>
        <v>125</v>
      </c>
      <c r="L173" s="10">
        <f t="shared" si="35"/>
        <v>125</v>
      </c>
      <c r="M173" s="10">
        <f t="shared" si="35"/>
        <v>125</v>
      </c>
      <c r="N173" s="10">
        <f t="shared" si="35"/>
        <v>125</v>
      </c>
      <c r="O173" s="10">
        <f t="shared" si="35"/>
        <v>125</v>
      </c>
      <c r="P173" s="10">
        <f t="shared" si="35"/>
        <v>125</v>
      </c>
      <c r="Q173" s="10">
        <f t="shared" si="35"/>
        <v>125</v>
      </c>
      <c r="R173" s="10">
        <f t="shared" ref="R173:R195" si="36">SUM(F173:Q173)</f>
        <v>1500</v>
      </c>
    </row>
    <row r="174" spans="1:18" hidden="1" x14ac:dyDescent="0.2">
      <c r="A174" s="8"/>
      <c r="B174" s="9"/>
      <c r="C174" s="9"/>
      <c r="D174" s="9" t="s">
        <v>52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>
        <f t="shared" si="36"/>
        <v>0</v>
      </c>
    </row>
    <row r="175" spans="1:18" hidden="1" x14ac:dyDescent="0.2">
      <c r="A175" s="8"/>
      <c r="B175" s="9"/>
      <c r="C175" s="9"/>
      <c r="D175" s="9" t="s">
        <v>53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>
        <f t="shared" si="36"/>
        <v>0</v>
      </c>
    </row>
    <row r="176" spans="1:18" ht="30" hidden="1" customHeight="1" x14ac:dyDescent="0.2">
      <c r="A176" s="8"/>
      <c r="B176" s="9"/>
      <c r="C176" s="9"/>
      <c r="D176" s="9" t="s">
        <v>54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>
        <f t="shared" si="36"/>
        <v>0</v>
      </c>
    </row>
    <row r="177" spans="1:21" ht="14.65" hidden="1" customHeight="1" x14ac:dyDescent="0.2">
      <c r="A177" s="8"/>
      <c r="B177" s="9"/>
      <c r="C177" s="9" t="s">
        <v>55</v>
      </c>
      <c r="D177" s="9"/>
      <c r="E177" s="16">
        <f t="shared" ref="E177:Q177" si="37">SUM(E172:E176)</f>
        <v>4500</v>
      </c>
      <c r="F177" s="16">
        <f t="shared" si="37"/>
        <v>1625</v>
      </c>
      <c r="G177" s="16">
        <f t="shared" si="37"/>
        <v>125</v>
      </c>
      <c r="H177" s="16">
        <f t="shared" si="37"/>
        <v>125</v>
      </c>
      <c r="I177" s="16">
        <f t="shared" si="37"/>
        <v>625</v>
      </c>
      <c r="J177" s="16">
        <f t="shared" si="37"/>
        <v>125</v>
      </c>
      <c r="K177" s="16">
        <f t="shared" si="37"/>
        <v>125</v>
      </c>
      <c r="L177" s="16">
        <f t="shared" si="37"/>
        <v>125</v>
      </c>
      <c r="M177" s="16">
        <f t="shared" si="37"/>
        <v>125</v>
      </c>
      <c r="N177" s="16">
        <f t="shared" si="37"/>
        <v>625</v>
      </c>
      <c r="O177" s="16">
        <f t="shared" si="37"/>
        <v>125</v>
      </c>
      <c r="P177" s="16">
        <f t="shared" si="37"/>
        <v>625</v>
      </c>
      <c r="Q177" s="16">
        <f t="shared" si="37"/>
        <v>125</v>
      </c>
      <c r="R177" s="12">
        <f t="shared" si="36"/>
        <v>4500</v>
      </c>
    </row>
    <row r="178" spans="1:21" hidden="1" x14ac:dyDescent="0.2">
      <c r="A178" s="8"/>
      <c r="B178" s="9"/>
      <c r="C178" s="9" t="s">
        <v>56</v>
      </c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>
        <f t="shared" si="36"/>
        <v>0</v>
      </c>
    </row>
    <row r="179" spans="1:21" hidden="1" x14ac:dyDescent="0.2">
      <c r="A179" s="8"/>
      <c r="B179" s="9"/>
      <c r="C179" s="9"/>
      <c r="D179" s="9" t="s">
        <v>57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>
        <f t="shared" si="36"/>
        <v>0</v>
      </c>
    </row>
    <row r="180" spans="1:21" hidden="1" x14ac:dyDescent="0.2">
      <c r="A180" s="8"/>
      <c r="B180" s="9"/>
      <c r="C180" s="9"/>
      <c r="D180" s="9" t="s">
        <v>57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>
        <f t="shared" si="36"/>
        <v>0</v>
      </c>
    </row>
    <row r="181" spans="1:21" ht="14.65" hidden="1" customHeight="1" x14ac:dyDescent="0.2">
      <c r="A181" s="8"/>
      <c r="B181" s="9"/>
      <c r="C181" s="9"/>
      <c r="D181" s="9" t="s">
        <v>58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>
        <f t="shared" si="36"/>
        <v>0</v>
      </c>
    </row>
    <row r="182" spans="1:21" hidden="1" x14ac:dyDescent="0.2">
      <c r="A182" s="8"/>
      <c r="B182" s="9"/>
      <c r="C182" s="9"/>
      <c r="D182" s="9" t="s">
        <v>59</v>
      </c>
      <c r="E182" s="10">
        <v>2000</v>
      </c>
      <c r="F182" s="10">
        <v>2000</v>
      </c>
      <c r="G182" s="10" t="s">
        <v>13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>
        <f t="shared" si="36"/>
        <v>2000</v>
      </c>
    </row>
    <row r="183" spans="1:21" s="22" customFormat="1" hidden="1" x14ac:dyDescent="0.2">
      <c r="A183" s="8"/>
      <c r="B183" s="9"/>
      <c r="C183" s="9"/>
      <c r="D183" s="9" t="s">
        <v>60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>
        <f t="shared" si="36"/>
        <v>0</v>
      </c>
      <c r="S183" s="55"/>
      <c r="U183" s="78"/>
    </row>
    <row r="184" spans="1:21" hidden="1" x14ac:dyDescent="0.2">
      <c r="A184" s="8"/>
      <c r="B184" s="9"/>
      <c r="C184" s="9"/>
      <c r="D184" s="9" t="s">
        <v>61</v>
      </c>
      <c r="E184" s="10">
        <v>18000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>
        <v>18000</v>
      </c>
      <c r="Q184" s="10"/>
      <c r="R184" s="10">
        <f t="shared" si="36"/>
        <v>18000</v>
      </c>
    </row>
    <row r="185" spans="1:21" hidden="1" x14ac:dyDescent="0.2">
      <c r="A185" s="20"/>
      <c r="B185" s="21"/>
      <c r="C185" s="21"/>
      <c r="D185" s="21" t="s">
        <v>62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0">
        <f t="shared" si="36"/>
        <v>0</v>
      </c>
    </row>
    <row r="186" spans="1:21" ht="14.65" hidden="1" customHeight="1" x14ac:dyDescent="0.2">
      <c r="A186" s="8"/>
      <c r="B186" s="9"/>
      <c r="C186" s="9"/>
      <c r="D186" s="9" t="s">
        <v>63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>
        <f t="shared" si="36"/>
        <v>0</v>
      </c>
    </row>
    <row r="187" spans="1:21" hidden="1" x14ac:dyDescent="0.2">
      <c r="A187" s="8"/>
      <c r="B187" s="9"/>
      <c r="C187" s="9"/>
      <c r="D187" s="9" t="s">
        <v>64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>
        <f t="shared" si="36"/>
        <v>0</v>
      </c>
    </row>
    <row r="188" spans="1:21" ht="14.65" hidden="1" customHeight="1" x14ac:dyDescent="0.2">
      <c r="A188" s="8"/>
      <c r="B188" s="9"/>
      <c r="C188" s="9"/>
      <c r="D188" s="9" t="s">
        <v>65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>
        <f t="shared" si="36"/>
        <v>0</v>
      </c>
    </row>
    <row r="189" spans="1:21" hidden="1" x14ac:dyDescent="0.2">
      <c r="A189" s="8"/>
      <c r="B189" s="9"/>
      <c r="C189" s="9"/>
      <c r="D189" s="9" t="s">
        <v>66</v>
      </c>
      <c r="E189" s="10">
        <v>7000</v>
      </c>
      <c r="F189" s="10">
        <v>1500</v>
      </c>
      <c r="G189" s="10">
        <v>500</v>
      </c>
      <c r="H189" s="10">
        <v>500</v>
      </c>
      <c r="I189" s="10">
        <v>1500</v>
      </c>
      <c r="J189" s="10">
        <v>500</v>
      </c>
      <c r="K189" s="10"/>
      <c r="L189" s="10"/>
      <c r="M189" s="10" t="s">
        <v>13</v>
      </c>
      <c r="N189" s="10">
        <v>1000</v>
      </c>
      <c r="O189" s="10"/>
      <c r="P189" s="10">
        <v>1500</v>
      </c>
      <c r="Q189" s="10"/>
      <c r="R189" s="10">
        <f t="shared" si="36"/>
        <v>7000</v>
      </c>
    </row>
    <row r="190" spans="1:21" hidden="1" x14ac:dyDescent="0.2">
      <c r="A190" s="8"/>
      <c r="B190" s="9"/>
      <c r="C190" s="9"/>
      <c r="D190" s="9" t="s">
        <v>67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>
        <f t="shared" si="36"/>
        <v>0</v>
      </c>
    </row>
    <row r="191" spans="1:21" hidden="1" x14ac:dyDescent="0.2">
      <c r="A191" s="8"/>
      <c r="B191" s="9"/>
      <c r="C191" s="9"/>
      <c r="D191" s="9" t="s">
        <v>68</v>
      </c>
      <c r="E191" s="10">
        <v>2500</v>
      </c>
      <c r="F191" s="10">
        <f>E191/12</f>
        <v>208.33333333333334</v>
      </c>
      <c r="G191" s="10">
        <f>F191</f>
        <v>208.33333333333334</v>
      </c>
      <c r="H191" s="10">
        <f t="shared" ref="H191:Q191" si="38">G191</f>
        <v>208.33333333333334</v>
      </c>
      <c r="I191" s="10">
        <f t="shared" si="38"/>
        <v>208.33333333333334</v>
      </c>
      <c r="J191" s="10">
        <f t="shared" si="38"/>
        <v>208.33333333333334</v>
      </c>
      <c r="K191" s="10">
        <f t="shared" si="38"/>
        <v>208.33333333333334</v>
      </c>
      <c r="L191" s="10">
        <f t="shared" si="38"/>
        <v>208.33333333333334</v>
      </c>
      <c r="M191" s="10">
        <f t="shared" si="38"/>
        <v>208.33333333333334</v>
      </c>
      <c r="N191" s="10">
        <f t="shared" si="38"/>
        <v>208.33333333333334</v>
      </c>
      <c r="O191" s="10">
        <f t="shared" si="38"/>
        <v>208.33333333333334</v>
      </c>
      <c r="P191" s="10">
        <f t="shared" si="38"/>
        <v>208.33333333333334</v>
      </c>
      <c r="Q191" s="10">
        <f t="shared" si="38"/>
        <v>208.33333333333334</v>
      </c>
      <c r="R191" s="10">
        <f t="shared" si="36"/>
        <v>2500</v>
      </c>
    </row>
    <row r="192" spans="1:21" ht="30" hidden="1" customHeight="1" x14ac:dyDescent="0.2">
      <c r="A192" s="8"/>
      <c r="B192" s="9"/>
      <c r="C192" s="9"/>
      <c r="D192" s="9" t="s">
        <v>69</v>
      </c>
      <c r="E192" s="10">
        <v>42000</v>
      </c>
      <c r="F192" s="10">
        <v>3000</v>
      </c>
      <c r="G192" s="10">
        <v>3000</v>
      </c>
      <c r="H192" s="10">
        <v>3000</v>
      </c>
      <c r="I192" s="10">
        <v>3000</v>
      </c>
      <c r="J192" s="10">
        <v>3000</v>
      </c>
      <c r="K192" s="10">
        <v>3000</v>
      </c>
      <c r="L192" s="10">
        <v>3000</v>
      </c>
      <c r="M192" s="10">
        <v>3000</v>
      </c>
      <c r="N192" s="10">
        <v>3000</v>
      </c>
      <c r="O192" s="10">
        <v>3000</v>
      </c>
      <c r="P192" s="10">
        <v>3000</v>
      </c>
      <c r="Q192" s="10">
        <v>9000</v>
      </c>
      <c r="R192" s="10">
        <f t="shared" si="36"/>
        <v>42000</v>
      </c>
    </row>
    <row r="193" spans="1:18" hidden="1" x14ac:dyDescent="0.2">
      <c r="A193" s="8"/>
      <c r="B193" s="9"/>
      <c r="C193" s="9" t="s">
        <v>70</v>
      </c>
      <c r="D193" s="9"/>
      <c r="E193" s="16">
        <f t="shared" ref="E193:Q193" si="39">SUM(E179:E192)</f>
        <v>71500</v>
      </c>
      <c r="F193" s="16">
        <f t="shared" si="39"/>
        <v>6708.3333333333339</v>
      </c>
      <c r="G193" s="16">
        <f t="shared" si="39"/>
        <v>3708.3333333333335</v>
      </c>
      <c r="H193" s="16">
        <f t="shared" si="39"/>
        <v>3708.3333333333335</v>
      </c>
      <c r="I193" s="16">
        <f t="shared" si="39"/>
        <v>4708.333333333333</v>
      </c>
      <c r="J193" s="16">
        <f t="shared" si="39"/>
        <v>3708.3333333333335</v>
      </c>
      <c r="K193" s="16">
        <f t="shared" si="39"/>
        <v>3208.3333333333335</v>
      </c>
      <c r="L193" s="16">
        <f t="shared" si="39"/>
        <v>3208.3333333333335</v>
      </c>
      <c r="M193" s="16">
        <f t="shared" si="39"/>
        <v>3208.3333333333335</v>
      </c>
      <c r="N193" s="16">
        <f t="shared" si="39"/>
        <v>4208.333333333333</v>
      </c>
      <c r="O193" s="16">
        <f t="shared" si="39"/>
        <v>3208.3333333333335</v>
      </c>
      <c r="P193" s="16">
        <f t="shared" si="39"/>
        <v>22708.333333333332</v>
      </c>
      <c r="Q193" s="16">
        <f t="shared" si="39"/>
        <v>9208.3333333333339</v>
      </c>
      <c r="R193" s="12">
        <f t="shared" si="36"/>
        <v>71500</v>
      </c>
    </row>
    <row r="194" spans="1:18" ht="14.65" hidden="1" customHeight="1" x14ac:dyDescent="0.2">
      <c r="A194" s="8"/>
      <c r="B194" s="9"/>
      <c r="C194" s="9" t="s">
        <v>71</v>
      </c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>
        <f t="shared" si="36"/>
        <v>0</v>
      </c>
    </row>
    <row r="195" spans="1:18" hidden="1" x14ac:dyDescent="0.2">
      <c r="A195" s="8"/>
      <c r="B195" s="9"/>
      <c r="C195" s="9"/>
      <c r="D195" s="9" t="s">
        <v>72</v>
      </c>
      <c r="E195" s="10">
        <v>3000</v>
      </c>
      <c r="F195" s="10">
        <v>250</v>
      </c>
      <c r="G195" s="10">
        <v>250</v>
      </c>
      <c r="H195" s="10">
        <v>250</v>
      </c>
      <c r="I195" s="10">
        <v>250</v>
      </c>
      <c r="J195" s="10">
        <v>250</v>
      </c>
      <c r="K195" s="10">
        <v>250</v>
      </c>
      <c r="L195" s="10">
        <v>250</v>
      </c>
      <c r="M195" s="10">
        <v>250</v>
      </c>
      <c r="N195" s="10">
        <v>250</v>
      </c>
      <c r="O195" s="10">
        <v>250</v>
      </c>
      <c r="P195" s="10">
        <v>250</v>
      </c>
      <c r="Q195" s="10">
        <v>250</v>
      </c>
      <c r="R195" s="10">
        <f t="shared" si="36"/>
        <v>3000</v>
      </c>
    </row>
    <row r="196" spans="1:18" hidden="1" x14ac:dyDescent="0.2">
      <c r="A196" s="8"/>
      <c r="B196" s="9"/>
      <c r="C196" s="9"/>
      <c r="D196" s="9" t="s">
        <v>73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>
        <f t="shared" ref="R196:R230" si="40">SUM(F196:Q196)</f>
        <v>0</v>
      </c>
    </row>
    <row r="197" spans="1:18" hidden="1" x14ac:dyDescent="0.2">
      <c r="A197" s="8"/>
      <c r="B197" s="9"/>
      <c r="C197" s="9"/>
      <c r="D197" s="9" t="s">
        <v>73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>
        <f t="shared" si="40"/>
        <v>0</v>
      </c>
    </row>
    <row r="198" spans="1:18" hidden="1" x14ac:dyDescent="0.2">
      <c r="A198" s="8"/>
      <c r="B198" s="9"/>
      <c r="C198" s="9"/>
      <c r="D198" s="9" t="s">
        <v>74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>
        <f t="shared" si="40"/>
        <v>0</v>
      </c>
    </row>
    <row r="199" spans="1:18" hidden="1" x14ac:dyDescent="0.2">
      <c r="A199" s="8"/>
      <c r="B199" s="9"/>
      <c r="C199" s="9"/>
      <c r="D199" s="9" t="s">
        <v>75</v>
      </c>
      <c r="E199" s="10">
        <v>15000</v>
      </c>
      <c r="F199" s="10">
        <v>500</v>
      </c>
      <c r="G199" s="10">
        <v>500</v>
      </c>
      <c r="H199" s="10">
        <v>500</v>
      </c>
      <c r="I199" s="10">
        <v>500</v>
      </c>
      <c r="J199" s="10"/>
      <c r="K199" s="10">
        <v>500</v>
      </c>
      <c r="L199" s="10"/>
      <c r="M199" s="10"/>
      <c r="N199" s="10"/>
      <c r="O199" s="10"/>
      <c r="P199" s="10">
        <v>500</v>
      </c>
      <c r="Q199" s="10"/>
      <c r="R199" s="10">
        <f t="shared" si="40"/>
        <v>3000</v>
      </c>
    </row>
    <row r="200" spans="1:18" ht="30" hidden="1" customHeight="1" x14ac:dyDescent="0.2">
      <c r="A200" s="8"/>
      <c r="B200" s="9"/>
      <c r="C200" s="9"/>
      <c r="D200" s="9" t="s">
        <v>76</v>
      </c>
      <c r="E200" s="10"/>
      <c r="F200" s="10">
        <v>1000</v>
      </c>
      <c r="G200" s="10">
        <v>1000</v>
      </c>
      <c r="H200" s="10">
        <v>1000</v>
      </c>
      <c r="I200" s="10">
        <v>1000</v>
      </c>
      <c r="J200" s="10">
        <v>1000</v>
      </c>
      <c r="K200" s="10">
        <v>1000</v>
      </c>
      <c r="L200" s="10">
        <v>1000</v>
      </c>
      <c r="M200" s="10">
        <v>1000</v>
      </c>
      <c r="N200" s="10">
        <v>1000</v>
      </c>
      <c r="O200" s="10">
        <v>1000</v>
      </c>
      <c r="P200" s="10">
        <v>1000</v>
      </c>
      <c r="Q200" s="10">
        <v>1000</v>
      </c>
      <c r="R200" s="10">
        <f t="shared" si="40"/>
        <v>12000</v>
      </c>
    </row>
    <row r="201" spans="1:18" hidden="1" x14ac:dyDescent="0.2">
      <c r="A201" s="8"/>
      <c r="B201" s="9"/>
      <c r="C201" s="9" t="s">
        <v>77</v>
      </c>
      <c r="D201" s="9"/>
      <c r="E201" s="16">
        <f>ROUND(SUM(E194:E200),5)</f>
        <v>18000</v>
      </c>
      <c r="F201" s="16">
        <f t="shared" ref="F201:Q201" si="41">ROUND(SUM(F194:F200),5)</f>
        <v>1750</v>
      </c>
      <c r="G201" s="16">
        <f t="shared" si="41"/>
        <v>1750</v>
      </c>
      <c r="H201" s="16">
        <f t="shared" si="41"/>
        <v>1750</v>
      </c>
      <c r="I201" s="16">
        <f t="shared" si="41"/>
        <v>1750</v>
      </c>
      <c r="J201" s="16">
        <f t="shared" si="41"/>
        <v>1250</v>
      </c>
      <c r="K201" s="16">
        <f t="shared" si="41"/>
        <v>1750</v>
      </c>
      <c r="L201" s="16">
        <f t="shared" si="41"/>
        <v>1250</v>
      </c>
      <c r="M201" s="16">
        <f t="shared" si="41"/>
        <v>1250</v>
      </c>
      <c r="N201" s="16">
        <f t="shared" si="41"/>
        <v>1250</v>
      </c>
      <c r="O201" s="16">
        <f t="shared" si="41"/>
        <v>1250</v>
      </c>
      <c r="P201" s="16">
        <f t="shared" si="41"/>
        <v>1750</v>
      </c>
      <c r="Q201" s="16">
        <f t="shared" si="41"/>
        <v>1250</v>
      </c>
      <c r="R201" s="12">
        <f>SUM(F195498)</f>
        <v>0</v>
      </c>
    </row>
    <row r="202" spans="1:18" hidden="1" x14ac:dyDescent="0.2">
      <c r="A202" s="8"/>
      <c r="B202" s="9"/>
      <c r="C202" s="9" t="s">
        <v>78</v>
      </c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>
        <f t="shared" si="40"/>
        <v>0</v>
      </c>
    </row>
    <row r="203" spans="1:18" hidden="1" x14ac:dyDescent="0.2">
      <c r="A203" s="8"/>
      <c r="B203" s="9"/>
      <c r="C203" s="9"/>
      <c r="D203" s="9" t="s">
        <v>79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>
        <f t="shared" si="40"/>
        <v>0</v>
      </c>
    </row>
    <row r="204" spans="1:18" hidden="1" x14ac:dyDescent="0.2">
      <c r="A204" s="8"/>
      <c r="B204" s="9"/>
      <c r="C204" s="9"/>
      <c r="D204" s="9" t="s">
        <v>80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>
        <f t="shared" si="40"/>
        <v>0</v>
      </c>
    </row>
    <row r="205" spans="1:18" hidden="1" x14ac:dyDescent="0.2">
      <c r="A205" s="8"/>
      <c r="B205" s="9"/>
      <c r="C205" s="9"/>
      <c r="D205" s="9" t="s">
        <v>81</v>
      </c>
      <c r="E205" s="10">
        <v>3000</v>
      </c>
      <c r="F205" s="10"/>
      <c r="G205" s="10">
        <v>1000</v>
      </c>
      <c r="H205" s="10"/>
      <c r="I205" s="10"/>
      <c r="J205" s="10">
        <v>1000</v>
      </c>
      <c r="K205" s="10"/>
      <c r="L205" s="10"/>
      <c r="M205" s="10"/>
      <c r="N205" s="10"/>
      <c r="O205" s="10">
        <v>1000</v>
      </c>
      <c r="P205" s="10"/>
      <c r="Q205" s="10"/>
      <c r="R205" s="10">
        <f t="shared" si="40"/>
        <v>3000</v>
      </c>
    </row>
    <row r="206" spans="1:18" hidden="1" x14ac:dyDescent="0.2">
      <c r="A206" s="8"/>
      <c r="B206" s="9"/>
      <c r="C206" s="9"/>
      <c r="D206" s="9" t="s">
        <v>82</v>
      </c>
      <c r="E206" s="10" t="s">
        <v>13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>
        <f t="shared" si="40"/>
        <v>0</v>
      </c>
    </row>
    <row r="207" spans="1:18" hidden="1" x14ac:dyDescent="0.2">
      <c r="A207" s="8"/>
      <c r="B207" s="9"/>
      <c r="C207" s="9"/>
      <c r="D207" s="9" t="s">
        <v>83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>
        <f t="shared" si="40"/>
        <v>0</v>
      </c>
    </row>
    <row r="208" spans="1:18" hidden="1" x14ac:dyDescent="0.2">
      <c r="A208" s="8"/>
      <c r="B208" s="9"/>
      <c r="C208" s="9"/>
      <c r="D208" s="9" t="s">
        <v>84</v>
      </c>
      <c r="E208" s="10">
        <v>4000</v>
      </c>
      <c r="F208" s="10">
        <v>500</v>
      </c>
      <c r="G208" s="10">
        <v>250</v>
      </c>
      <c r="H208" s="10">
        <v>250</v>
      </c>
      <c r="I208" s="10">
        <v>500</v>
      </c>
      <c r="J208" s="10">
        <v>250</v>
      </c>
      <c r="K208" s="10">
        <v>500</v>
      </c>
      <c r="L208" s="10">
        <v>250</v>
      </c>
      <c r="M208" s="10"/>
      <c r="N208" s="10">
        <v>500</v>
      </c>
      <c r="O208" s="10">
        <v>500</v>
      </c>
      <c r="P208" s="10">
        <v>500</v>
      </c>
      <c r="Q208" s="10"/>
      <c r="R208" s="10">
        <f t="shared" si="40"/>
        <v>4000</v>
      </c>
    </row>
    <row r="209" spans="1:21" hidden="1" x14ac:dyDescent="0.2">
      <c r="A209" s="8"/>
      <c r="B209" s="9"/>
      <c r="C209" s="9"/>
      <c r="D209" s="9" t="s">
        <v>85</v>
      </c>
      <c r="E209" s="10" t="s">
        <v>86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>
        <f t="shared" si="40"/>
        <v>0</v>
      </c>
    </row>
    <row r="210" spans="1:21" hidden="1" x14ac:dyDescent="0.2">
      <c r="A210" s="8"/>
      <c r="B210" s="9"/>
      <c r="C210" s="9"/>
      <c r="D210" s="9" t="s">
        <v>87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>
        <f t="shared" si="40"/>
        <v>0</v>
      </c>
    </row>
    <row r="211" spans="1:21" hidden="1" x14ac:dyDescent="0.2">
      <c r="A211" s="8"/>
      <c r="B211" s="9"/>
      <c r="C211" s="9"/>
      <c r="D211" s="9" t="s">
        <v>88</v>
      </c>
      <c r="E211" s="10">
        <v>3000</v>
      </c>
      <c r="F211" s="10">
        <v>500</v>
      </c>
      <c r="G211" s="10"/>
      <c r="H211" s="10">
        <v>500</v>
      </c>
      <c r="I211" s="10"/>
      <c r="J211" s="10"/>
      <c r="K211" s="10">
        <v>500</v>
      </c>
      <c r="L211" s="10">
        <v>500</v>
      </c>
      <c r="M211" s="10"/>
      <c r="N211" s="10">
        <v>500</v>
      </c>
      <c r="O211" s="10">
        <v>500</v>
      </c>
      <c r="P211" s="10"/>
      <c r="Q211" s="10"/>
      <c r="R211" s="10">
        <f t="shared" si="40"/>
        <v>3000</v>
      </c>
    </row>
    <row r="212" spans="1:21" hidden="1" x14ac:dyDescent="0.2">
      <c r="A212" s="8"/>
      <c r="B212" s="9"/>
      <c r="C212" s="9"/>
      <c r="D212" s="9" t="s">
        <v>89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>
        <f t="shared" si="40"/>
        <v>0</v>
      </c>
    </row>
    <row r="213" spans="1:21" hidden="1" x14ac:dyDescent="0.2">
      <c r="A213" s="8"/>
      <c r="B213" s="9"/>
      <c r="C213" s="9"/>
      <c r="D213" s="9" t="s">
        <v>90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 t="s">
        <v>13</v>
      </c>
      <c r="Q213" s="10"/>
      <c r="R213" s="10">
        <f t="shared" si="40"/>
        <v>0</v>
      </c>
    </row>
    <row r="214" spans="1:21" ht="30" hidden="1" customHeight="1" x14ac:dyDescent="0.2">
      <c r="A214" s="8"/>
      <c r="B214" s="9"/>
      <c r="C214" s="9"/>
      <c r="D214" s="9" t="s">
        <v>91</v>
      </c>
      <c r="E214" s="10" t="s">
        <v>13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>
        <f t="shared" si="40"/>
        <v>0</v>
      </c>
    </row>
    <row r="215" spans="1:21" hidden="1" x14ac:dyDescent="0.2">
      <c r="A215" s="8"/>
      <c r="B215" s="9"/>
      <c r="C215" s="9" t="s">
        <v>92</v>
      </c>
      <c r="D215" s="9"/>
      <c r="E215" s="16">
        <f t="shared" ref="E215:Q215" si="42">ROUND(SUM(E202:E214),5)</f>
        <v>10000</v>
      </c>
      <c r="F215" s="16">
        <f t="shared" si="42"/>
        <v>1000</v>
      </c>
      <c r="G215" s="16">
        <f t="shared" si="42"/>
        <v>1250</v>
      </c>
      <c r="H215" s="16">
        <f t="shared" si="42"/>
        <v>750</v>
      </c>
      <c r="I215" s="16">
        <f t="shared" si="42"/>
        <v>500</v>
      </c>
      <c r="J215" s="16">
        <f t="shared" si="42"/>
        <v>1250</v>
      </c>
      <c r="K215" s="16">
        <f t="shared" si="42"/>
        <v>1000</v>
      </c>
      <c r="L215" s="16">
        <f t="shared" si="42"/>
        <v>750</v>
      </c>
      <c r="M215" s="16">
        <f t="shared" si="42"/>
        <v>0</v>
      </c>
      <c r="N215" s="16">
        <f t="shared" si="42"/>
        <v>1000</v>
      </c>
      <c r="O215" s="16">
        <f t="shared" si="42"/>
        <v>2000</v>
      </c>
      <c r="P215" s="16">
        <f t="shared" si="42"/>
        <v>500</v>
      </c>
      <c r="Q215" s="16">
        <f t="shared" si="42"/>
        <v>0</v>
      </c>
      <c r="R215" s="12">
        <f>SUM(F215:Q215)</f>
        <v>10000</v>
      </c>
    </row>
    <row r="216" spans="1:21" hidden="1" x14ac:dyDescent="0.2">
      <c r="A216" s="8"/>
      <c r="B216" s="9"/>
      <c r="C216" s="9" t="s">
        <v>93</v>
      </c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>
        <f t="shared" si="40"/>
        <v>0</v>
      </c>
    </row>
    <row r="217" spans="1:21" hidden="1" x14ac:dyDescent="0.2">
      <c r="A217" s="8"/>
      <c r="B217" s="9"/>
      <c r="C217" s="9"/>
      <c r="D217" s="9" t="s">
        <v>94</v>
      </c>
      <c r="E217" s="10">
        <v>3000</v>
      </c>
      <c r="F217" s="10">
        <v>1000</v>
      </c>
      <c r="G217" s="10"/>
      <c r="H217" s="10"/>
      <c r="I217" s="10"/>
      <c r="J217" s="10">
        <v>1000</v>
      </c>
      <c r="K217" s="10"/>
      <c r="L217" s="10"/>
      <c r="M217" s="10"/>
      <c r="N217" s="10">
        <v>1000</v>
      </c>
      <c r="O217" s="10"/>
      <c r="P217" s="10"/>
      <c r="Q217" s="10"/>
      <c r="R217" s="10">
        <f t="shared" si="40"/>
        <v>3000</v>
      </c>
    </row>
    <row r="218" spans="1:21" hidden="1" x14ac:dyDescent="0.2">
      <c r="A218" s="8"/>
      <c r="B218" s="9"/>
      <c r="C218" s="9"/>
      <c r="D218" s="9" t="s">
        <v>95</v>
      </c>
      <c r="E218" s="10">
        <v>4000</v>
      </c>
      <c r="F218" s="10">
        <v>2000</v>
      </c>
      <c r="G218" s="10"/>
      <c r="H218" s="10"/>
      <c r="I218" s="10"/>
      <c r="J218" s="10"/>
      <c r="K218" s="10">
        <v>2000</v>
      </c>
      <c r="L218" s="10" t="s">
        <v>13</v>
      </c>
      <c r="M218" s="10"/>
      <c r="N218" s="10"/>
      <c r="O218" s="10"/>
      <c r="P218" s="10"/>
      <c r="Q218" s="10"/>
      <c r="R218" s="10">
        <f t="shared" si="40"/>
        <v>4000</v>
      </c>
    </row>
    <row r="219" spans="1:21" s="22" customFormat="1" hidden="1" x14ac:dyDescent="0.2">
      <c r="A219" s="8"/>
      <c r="B219" s="9"/>
      <c r="C219" s="9"/>
      <c r="D219" s="9" t="s">
        <v>96</v>
      </c>
      <c r="E219" s="10">
        <v>500</v>
      </c>
      <c r="F219" s="10">
        <f>E219/12</f>
        <v>41.666666666666664</v>
      </c>
      <c r="G219" s="10">
        <f>F219</f>
        <v>41.666666666666664</v>
      </c>
      <c r="H219" s="10">
        <f t="shared" ref="H219:Q219" si="43">G219</f>
        <v>41.666666666666664</v>
      </c>
      <c r="I219" s="10">
        <f t="shared" si="43"/>
        <v>41.666666666666664</v>
      </c>
      <c r="J219" s="10">
        <f t="shared" si="43"/>
        <v>41.666666666666664</v>
      </c>
      <c r="K219" s="10">
        <f t="shared" si="43"/>
        <v>41.666666666666664</v>
      </c>
      <c r="L219" s="10">
        <f t="shared" si="43"/>
        <v>41.666666666666664</v>
      </c>
      <c r="M219" s="10">
        <f t="shared" si="43"/>
        <v>41.666666666666664</v>
      </c>
      <c r="N219" s="10">
        <f t="shared" si="43"/>
        <v>41.666666666666664</v>
      </c>
      <c r="O219" s="10">
        <f t="shared" si="43"/>
        <v>41.666666666666664</v>
      </c>
      <c r="P219" s="10">
        <f t="shared" si="43"/>
        <v>41.666666666666664</v>
      </c>
      <c r="Q219" s="10">
        <f t="shared" si="43"/>
        <v>41.666666666666664</v>
      </c>
      <c r="R219" s="10">
        <f t="shared" si="40"/>
        <v>500.00000000000006</v>
      </c>
      <c r="S219" s="55"/>
      <c r="U219" s="78"/>
    </row>
    <row r="220" spans="1:21" hidden="1" x14ac:dyDescent="0.2">
      <c r="A220" s="8"/>
      <c r="B220" s="9"/>
      <c r="C220" s="9"/>
      <c r="D220" s="9" t="s">
        <v>97</v>
      </c>
      <c r="E220" s="10">
        <v>500</v>
      </c>
      <c r="F220" s="10">
        <v>250</v>
      </c>
      <c r="G220" s="10"/>
      <c r="H220" s="10"/>
      <c r="I220" s="10">
        <v>250</v>
      </c>
      <c r="J220" s="10"/>
      <c r="K220" s="10"/>
      <c r="L220" s="10"/>
      <c r="M220" s="10"/>
      <c r="N220" s="10"/>
      <c r="O220" s="10"/>
      <c r="P220" s="10"/>
      <c r="Q220" s="10"/>
      <c r="R220" s="10">
        <f t="shared" si="40"/>
        <v>500</v>
      </c>
    </row>
    <row r="221" spans="1:21" ht="14.65" hidden="1" customHeight="1" x14ac:dyDescent="0.2">
      <c r="A221" s="20"/>
      <c r="B221" s="21"/>
      <c r="C221" s="21"/>
      <c r="D221" s="21" t="s">
        <v>98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0">
        <f t="shared" si="40"/>
        <v>0</v>
      </c>
    </row>
    <row r="222" spans="1:21" hidden="1" x14ac:dyDescent="0.2">
      <c r="A222" s="8"/>
      <c r="B222" s="9"/>
      <c r="C222" s="9"/>
      <c r="D222" s="9" t="s">
        <v>99</v>
      </c>
      <c r="E222" s="10" t="s">
        <v>13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>
        <f t="shared" si="40"/>
        <v>0</v>
      </c>
    </row>
    <row r="223" spans="1:21" hidden="1" x14ac:dyDescent="0.2">
      <c r="A223" s="8"/>
      <c r="B223" s="9"/>
      <c r="C223" s="9"/>
      <c r="D223" s="9" t="s">
        <v>100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>
        <f t="shared" si="40"/>
        <v>0</v>
      </c>
    </row>
    <row r="224" spans="1:21" hidden="1" x14ac:dyDescent="0.2">
      <c r="A224" s="8"/>
      <c r="B224" s="9"/>
      <c r="C224" s="9"/>
      <c r="D224" s="9" t="s">
        <v>101</v>
      </c>
      <c r="E224" s="10">
        <v>4000</v>
      </c>
      <c r="F224" s="10">
        <v>2000</v>
      </c>
      <c r="G224" s="10"/>
      <c r="H224" s="10"/>
      <c r="I224" s="10">
        <v>2000</v>
      </c>
      <c r="J224" s="10"/>
      <c r="K224" s="10"/>
      <c r="L224" s="10"/>
      <c r="M224" s="10"/>
      <c r="N224" s="10"/>
      <c r="O224" s="10"/>
      <c r="P224" s="10"/>
      <c r="Q224" s="10"/>
      <c r="R224" s="10">
        <f t="shared" si="40"/>
        <v>4000</v>
      </c>
    </row>
    <row r="225" spans="1:18" hidden="1" x14ac:dyDescent="0.2">
      <c r="A225" s="8"/>
      <c r="B225" s="9"/>
      <c r="C225" s="9"/>
      <c r="D225" s="9" t="s">
        <v>102</v>
      </c>
      <c r="E225" s="10">
        <v>15000</v>
      </c>
      <c r="F225" s="10">
        <v>15000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>
        <f t="shared" si="40"/>
        <v>15000</v>
      </c>
    </row>
    <row r="226" spans="1:18" hidden="1" x14ac:dyDescent="0.2">
      <c r="A226" s="8"/>
      <c r="B226" s="9"/>
      <c r="C226" s="9"/>
      <c r="D226" s="9" t="s">
        <v>103</v>
      </c>
      <c r="E226" s="10" t="s">
        <v>13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>
        <f t="shared" si="40"/>
        <v>0</v>
      </c>
    </row>
    <row r="227" spans="1:18" ht="30" hidden="1" customHeight="1" x14ac:dyDescent="0.2">
      <c r="A227" s="8"/>
      <c r="B227" s="9"/>
      <c r="C227" s="9" t="s">
        <v>104</v>
      </c>
      <c r="D227" s="9"/>
      <c r="E227" s="23">
        <f t="shared" ref="E227:Q227" si="44">ROUND(SUM(E216:E226),5)</f>
        <v>27000</v>
      </c>
      <c r="F227" s="23">
        <f t="shared" si="44"/>
        <v>20291.666669999999</v>
      </c>
      <c r="G227" s="23">
        <f t="shared" si="44"/>
        <v>41.666670000000003</v>
      </c>
      <c r="H227" s="23">
        <f t="shared" si="44"/>
        <v>41.666670000000003</v>
      </c>
      <c r="I227" s="23">
        <f t="shared" si="44"/>
        <v>2291.6666700000001</v>
      </c>
      <c r="J227" s="23">
        <f t="shared" si="44"/>
        <v>1041.6666700000001</v>
      </c>
      <c r="K227" s="23">
        <f t="shared" si="44"/>
        <v>2041.6666700000001</v>
      </c>
      <c r="L227" s="23">
        <f t="shared" si="44"/>
        <v>41.666670000000003</v>
      </c>
      <c r="M227" s="23">
        <f t="shared" si="44"/>
        <v>41.666670000000003</v>
      </c>
      <c r="N227" s="23">
        <f t="shared" si="44"/>
        <v>1041.6666700000001</v>
      </c>
      <c r="O227" s="23">
        <f t="shared" si="44"/>
        <v>41.666670000000003</v>
      </c>
      <c r="P227" s="23">
        <f t="shared" si="44"/>
        <v>41.666670000000003</v>
      </c>
      <c r="Q227" s="23">
        <f t="shared" si="44"/>
        <v>41.666670000000003</v>
      </c>
      <c r="R227" s="12">
        <f t="shared" si="40"/>
        <v>27000.000039999984</v>
      </c>
    </row>
    <row r="228" spans="1:18" ht="15.4" hidden="1" customHeight="1" x14ac:dyDescent="0.2">
      <c r="A228" s="8"/>
      <c r="B228" s="9"/>
      <c r="C228" s="9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>
        <f t="shared" si="40"/>
        <v>0</v>
      </c>
    </row>
    <row r="229" spans="1:18" ht="30" hidden="1" customHeight="1" x14ac:dyDescent="0.2">
      <c r="A229" s="8"/>
      <c r="B229" s="9" t="s">
        <v>105</v>
      </c>
      <c r="C229" s="9"/>
      <c r="D229" s="9"/>
      <c r="E229" s="24" t="e">
        <f>ROUND(#REF!+#REF!+#REF!+#REF!+E144+E166+E170+E177+E193+E201+E215+E227,5)</f>
        <v>#REF!</v>
      </c>
      <c r="F229" s="24" t="e">
        <f>ROUND(#REF!+#REF!+#REF!+#REF!+F144+F166+F170+F177+F193+F201+F215+F227,5)</f>
        <v>#REF!</v>
      </c>
      <c r="G229" s="24" t="e">
        <f>ROUND(#REF!+#REF!+#REF!+#REF!+G144+G166+G170+G177+G193+G201+G215+G227,5)</f>
        <v>#REF!</v>
      </c>
      <c r="H229" s="24" t="e">
        <f>ROUND(#REF!+#REF!+#REF!+#REF!+H144+H166+H170+H177+H193+H201+H215+H227,5)</f>
        <v>#REF!</v>
      </c>
      <c r="I229" s="24" t="e">
        <f>ROUND(#REF!+#REF!+#REF!+#REF!+I144+I166+I170+I177+I193+I201+I215+I227,5)</f>
        <v>#REF!</v>
      </c>
      <c r="J229" s="24" t="e">
        <f>ROUND(#REF!+#REF!+#REF!+#REF!+J144+J166+J170+J177+J193+J201+J215+J227,5)</f>
        <v>#REF!</v>
      </c>
      <c r="K229" s="24" t="e">
        <f>ROUND(#REF!+#REF!+#REF!+#REF!+K144+K166+K170+K177+K193+K201+K215+K227,5)</f>
        <v>#REF!</v>
      </c>
      <c r="L229" s="24" t="e">
        <f>ROUND(#REF!+#REF!+#REF!+#REF!+L144+L166+L170+L177+L193+L201+L215+L227,5)</f>
        <v>#REF!</v>
      </c>
      <c r="M229" s="24" t="e">
        <f>ROUND(#REF!+#REF!+#REF!+#REF!+M144+M166+M170+M177+M193+M201+M215+M227,5)</f>
        <v>#REF!</v>
      </c>
      <c r="N229" s="24" t="e">
        <f>ROUND(#REF!+#REF!+#REF!+#REF!+N144+N166+N170+N177+N193+N201+N215+N227,5)</f>
        <v>#REF!</v>
      </c>
      <c r="O229" s="24" t="e">
        <f>ROUND(#REF!+#REF!+#REF!+#REF!+O144+O166+O170+O177+O193+O201+O215+O227,5)</f>
        <v>#REF!</v>
      </c>
      <c r="P229" s="24" t="e">
        <f>ROUND(#REF!+#REF!+#REF!+#REF!+P144+P166+P170+P177+P193+P201+P215+P227,5)</f>
        <v>#REF!</v>
      </c>
      <c r="Q229" s="24" t="e">
        <f>ROUND(#REF!+#REF!+#REF!+#REF!+Q144+Q166+Q170+Q177+Q193+Q201+Q215+Q227,5)</f>
        <v>#REF!</v>
      </c>
      <c r="R229" s="12" t="e">
        <f t="shared" si="40"/>
        <v>#REF!</v>
      </c>
    </row>
    <row r="230" spans="1:18" ht="15" hidden="1" customHeight="1" x14ac:dyDescent="0.2">
      <c r="A230" s="8"/>
      <c r="B230" s="9"/>
      <c r="C230" s="9"/>
      <c r="D230" s="9"/>
      <c r="E230" s="23" t="e">
        <f>E30-E229</f>
        <v>#REF!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>
        <f t="shared" si="40"/>
        <v>0</v>
      </c>
    </row>
    <row r="231" spans="1:18" ht="15" hidden="1" customHeight="1" x14ac:dyDescent="0.2">
      <c r="A231" s="8"/>
      <c r="B231" s="9"/>
      <c r="C231" s="9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5" hidden="1" customHeight="1" x14ac:dyDescent="0.2">
      <c r="A232" s="8"/>
      <c r="B232" s="9" t="s">
        <v>106</v>
      </c>
      <c r="C232" s="9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30" hidden="1" customHeight="1" x14ac:dyDescent="0.2">
      <c r="A233" s="8"/>
      <c r="B233" s="9"/>
      <c r="C233" s="9" t="s">
        <v>107</v>
      </c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5:18" x14ac:dyDescent="0.2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5:18" x14ac:dyDescent="0.2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5:18" x14ac:dyDescent="0.2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5:18" x14ac:dyDescent="0.2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5:18" x14ac:dyDescent="0.2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5:18" x14ac:dyDescent="0.2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5:18" x14ac:dyDescent="0.2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5:18" x14ac:dyDescent="0.2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5:18" x14ac:dyDescent="0.2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5:18" x14ac:dyDescent="0.2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5:18" x14ac:dyDescent="0.2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5:18" x14ac:dyDescent="0.2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5:18" x14ac:dyDescent="0.2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5:18" x14ac:dyDescent="0.2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5:18" x14ac:dyDescent="0.2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5:18" x14ac:dyDescent="0.2"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5:18" x14ac:dyDescent="0.2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5:18" x14ac:dyDescent="0.2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5:18" x14ac:dyDescent="0.2"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3"/>
  <sheetViews>
    <sheetView zoomScaleNormal="100" workbookViewId="0">
      <pane xSplit="5" ySplit="1" topLeftCell="F54" activePane="bottomRight" state="frozen"/>
      <selection pane="topRight" activeCell="F1" sqref="F1"/>
      <selection pane="bottomLeft" activeCell="A2" sqref="A2"/>
      <selection pane="bottomRight" activeCell="O81" sqref="O81"/>
    </sheetView>
  </sheetViews>
  <sheetFormatPr defaultColWidth="8.7109375" defaultRowHeight="12.75" x14ac:dyDescent="0.2"/>
  <cols>
    <col min="1" max="1" width="1.28515625" style="25" customWidth="1"/>
    <col min="2" max="2" width="2.7109375" style="25" customWidth="1"/>
    <col min="3" max="3" width="1.28515625" style="25" customWidth="1"/>
    <col min="4" max="4" width="41.28515625" style="25" bestFit="1" customWidth="1"/>
    <col min="5" max="5" width="11.140625" style="11" customWidth="1"/>
    <col min="6" max="17" width="10.140625" style="11" customWidth="1"/>
    <col min="18" max="18" width="13.85546875" style="11" bestFit="1" customWidth="1"/>
    <col min="19" max="19" width="10.5703125" style="46" hidden="1" customWidth="1"/>
    <col min="20" max="20" width="43.42578125" style="11" hidden="1" customWidth="1"/>
    <col min="21" max="21" width="8.7109375" style="69"/>
    <col min="22" max="16384" width="8.7109375" style="11"/>
  </cols>
  <sheetData>
    <row r="1" spans="1:22" s="4" customFormat="1" x14ac:dyDescent="0.2">
      <c r="A1" s="1"/>
      <c r="B1" s="2"/>
      <c r="C1" s="2"/>
      <c r="D1" s="2"/>
      <c r="E1" s="3">
        <v>2018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141</v>
      </c>
      <c r="S1" s="52" t="s">
        <v>140</v>
      </c>
      <c r="T1" s="4" t="s">
        <v>144</v>
      </c>
      <c r="U1" s="67"/>
    </row>
    <row r="2" spans="1:22" s="7" customFormat="1" x14ac:dyDescent="0.2">
      <c r="A2" s="1"/>
      <c r="B2" s="2"/>
      <c r="C2" s="2"/>
      <c r="D2" s="2"/>
      <c r="E2" s="3" t="s">
        <v>12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3"/>
      <c r="U2" s="68"/>
    </row>
    <row r="3" spans="1:22" ht="25.5" x14ac:dyDescent="0.3">
      <c r="A3" s="8"/>
      <c r="B3" s="30" t="s">
        <v>14</v>
      </c>
      <c r="C3" s="9"/>
      <c r="D3" s="9"/>
      <c r="E3" s="10"/>
      <c r="F3" s="41" t="s">
        <v>116</v>
      </c>
      <c r="H3" s="10"/>
      <c r="I3" s="39" t="s">
        <v>113</v>
      </c>
      <c r="K3" s="10"/>
      <c r="L3" s="10"/>
      <c r="M3" s="40" t="s">
        <v>112</v>
      </c>
      <c r="N3" s="10"/>
      <c r="P3" s="10"/>
      <c r="Q3" s="10"/>
      <c r="R3" s="10"/>
    </row>
    <row r="4" spans="1:22" x14ac:dyDescent="0.2">
      <c r="A4" s="8"/>
      <c r="B4" s="9"/>
      <c r="C4" s="9"/>
      <c r="D4" s="26" t="s">
        <v>109</v>
      </c>
      <c r="E4" s="42">
        <v>48900</v>
      </c>
      <c r="F4" s="42">
        <v>18945</v>
      </c>
      <c r="G4" s="42">
        <v>0</v>
      </c>
      <c r="H4" s="42">
        <v>0</v>
      </c>
      <c r="I4" s="42">
        <v>5850</v>
      </c>
      <c r="J4" s="42">
        <v>0</v>
      </c>
      <c r="K4" s="42">
        <v>0</v>
      </c>
      <c r="L4" s="42">
        <v>0</v>
      </c>
      <c r="M4" s="42">
        <v>10300</v>
      </c>
      <c r="N4" s="42">
        <v>0</v>
      </c>
      <c r="O4" s="42">
        <v>0</v>
      </c>
      <c r="P4" s="42">
        <v>0</v>
      </c>
      <c r="Q4" s="42">
        <v>0</v>
      </c>
      <c r="R4" s="43">
        <f>SUM(F4:Q4)</f>
        <v>35095</v>
      </c>
      <c r="S4" s="46">
        <f>+R4-E4</f>
        <v>-13805</v>
      </c>
      <c r="T4" s="11" t="s">
        <v>152</v>
      </c>
    </row>
    <row r="5" spans="1:22" x14ac:dyDescent="0.2">
      <c r="A5" s="8"/>
      <c r="B5" s="9"/>
      <c r="C5" s="9"/>
      <c r="D5" s="26" t="s">
        <v>110</v>
      </c>
      <c r="E5" s="42">
        <v>20000</v>
      </c>
      <c r="F5" s="42">
        <v>7100</v>
      </c>
      <c r="G5" s="42">
        <v>0</v>
      </c>
      <c r="H5" s="42">
        <v>0</v>
      </c>
      <c r="I5" s="42">
        <v>9755</v>
      </c>
      <c r="J5" s="42">
        <v>0</v>
      </c>
      <c r="K5" s="42">
        <v>0</v>
      </c>
      <c r="L5" s="42">
        <v>0</v>
      </c>
      <c r="M5" s="42">
        <v>7555</v>
      </c>
      <c r="N5" s="42">
        <v>0</v>
      </c>
      <c r="O5" s="42">
        <v>0</v>
      </c>
      <c r="P5" s="42">
        <v>0</v>
      </c>
      <c r="Q5" s="42">
        <v>0</v>
      </c>
      <c r="R5" s="43">
        <f>SUM(F5:Q5)</f>
        <v>24410</v>
      </c>
      <c r="S5" s="46">
        <f t="shared" ref="S5:S7" si="0">+R5-E5</f>
        <v>4410</v>
      </c>
      <c r="T5" s="11" t="s">
        <v>152</v>
      </c>
    </row>
    <row r="6" spans="1:22" x14ac:dyDescent="0.2">
      <c r="A6" s="8"/>
      <c r="B6" s="9"/>
      <c r="C6" s="9"/>
      <c r="D6" s="26" t="s">
        <v>111</v>
      </c>
      <c r="E6" s="42">
        <v>140000</v>
      </c>
      <c r="F6" s="42">
        <v>37400</v>
      </c>
      <c r="G6" s="42">
        <v>0</v>
      </c>
      <c r="H6" s="42">
        <v>0</v>
      </c>
      <c r="I6" s="42">
        <v>91908</v>
      </c>
      <c r="J6" s="42">
        <v>0</v>
      </c>
      <c r="K6" s="42">
        <v>0</v>
      </c>
      <c r="L6" s="42">
        <v>0</v>
      </c>
      <c r="M6" s="42">
        <v>45750</v>
      </c>
      <c r="N6" s="42">
        <v>0</v>
      </c>
      <c r="O6" s="42">
        <v>0</v>
      </c>
      <c r="P6" s="42">
        <v>0</v>
      </c>
      <c r="Q6" s="42">
        <v>0</v>
      </c>
      <c r="R6" s="43">
        <f>SUM(F6:Q6)</f>
        <v>175058</v>
      </c>
      <c r="S6" s="46">
        <f t="shared" si="0"/>
        <v>35058</v>
      </c>
      <c r="T6" s="11" t="s">
        <v>152</v>
      </c>
    </row>
    <row r="7" spans="1:22" s="13" customFormat="1" x14ac:dyDescent="0.2">
      <c r="A7" s="8"/>
      <c r="B7" s="9"/>
      <c r="C7" s="27" t="s">
        <v>115</v>
      </c>
      <c r="D7" s="27"/>
      <c r="E7" s="44">
        <f>SUM(E4:E6)</f>
        <v>208900</v>
      </c>
      <c r="F7" s="44">
        <f>SUM(F4:F6)</f>
        <v>63445</v>
      </c>
      <c r="G7" s="44">
        <f t="shared" ref="G7" si="1">SUM(G4:G6)</f>
        <v>0</v>
      </c>
      <c r="H7" s="44">
        <f t="shared" ref="H7:Q7" si="2">SUM(H4:H6)</f>
        <v>0</v>
      </c>
      <c r="I7" s="44">
        <f t="shared" si="2"/>
        <v>107513</v>
      </c>
      <c r="J7" s="44">
        <f t="shared" si="2"/>
        <v>0</v>
      </c>
      <c r="K7" s="44">
        <f t="shared" si="2"/>
        <v>0</v>
      </c>
      <c r="L7" s="44">
        <f t="shared" si="2"/>
        <v>0</v>
      </c>
      <c r="M7" s="44">
        <f t="shared" si="2"/>
        <v>63605</v>
      </c>
      <c r="N7" s="44">
        <f t="shared" si="2"/>
        <v>0</v>
      </c>
      <c r="O7" s="44">
        <f t="shared" si="2"/>
        <v>0</v>
      </c>
      <c r="P7" s="44">
        <f t="shared" si="2"/>
        <v>0</v>
      </c>
      <c r="Q7" s="44">
        <f t="shared" si="2"/>
        <v>0</v>
      </c>
      <c r="R7" s="44">
        <f>SUM(F7:Q7)</f>
        <v>234563</v>
      </c>
      <c r="S7" s="46">
        <f t="shared" si="0"/>
        <v>25663</v>
      </c>
      <c r="T7" s="11" t="s">
        <v>153</v>
      </c>
      <c r="U7" s="70">
        <f>SUM(R7/R24)</f>
        <v>0.36462289154566357</v>
      </c>
    </row>
    <row r="8" spans="1:22" s="13" customFormat="1" x14ac:dyDescent="0.2">
      <c r="A8" s="8"/>
      <c r="B8" s="9"/>
      <c r="C8" s="9"/>
      <c r="D8" s="9" t="s">
        <v>217</v>
      </c>
      <c r="E8" s="45"/>
      <c r="F8" s="45">
        <v>126705</v>
      </c>
      <c r="G8" s="45"/>
      <c r="H8" s="45"/>
      <c r="I8" s="45">
        <v>84700</v>
      </c>
      <c r="J8" s="45">
        <v>36550</v>
      </c>
      <c r="K8" s="45"/>
      <c r="L8" s="45"/>
      <c r="M8" s="45"/>
      <c r="N8" s="45"/>
      <c r="O8" s="45"/>
      <c r="P8" s="45"/>
      <c r="Q8" s="45"/>
      <c r="R8" s="45"/>
      <c r="S8" s="45"/>
      <c r="U8" s="72">
        <f>SUM(F8:R8)</f>
        <v>247955</v>
      </c>
      <c r="V8" s="70">
        <f>SUM(U8/R7)</f>
        <v>1.0570934034779569</v>
      </c>
    </row>
    <row r="9" spans="1:22" x14ac:dyDescent="0.2">
      <c r="A9" s="8"/>
      <c r="B9" s="9"/>
      <c r="C9" s="9" t="s">
        <v>15</v>
      </c>
      <c r="D9" s="9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22" x14ac:dyDescent="0.2">
      <c r="A10" s="8"/>
      <c r="B10" s="9"/>
      <c r="C10" s="9"/>
      <c r="D10" s="26" t="s">
        <v>191</v>
      </c>
      <c r="E10" s="42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>
        <v>1000</v>
      </c>
      <c r="S10" s="46">
        <f t="shared" ref="S10:S17" si="3">+R10-E10</f>
        <v>1000</v>
      </c>
      <c r="T10" s="11" t="s">
        <v>150</v>
      </c>
    </row>
    <row r="11" spans="1:22" x14ac:dyDescent="0.2">
      <c r="A11" s="8"/>
      <c r="B11" s="9"/>
      <c r="C11" s="9"/>
      <c r="D11" s="26" t="s">
        <v>190</v>
      </c>
      <c r="E11" s="42">
        <v>3282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>
        <v>2500</v>
      </c>
      <c r="S11" s="46">
        <f t="shared" si="3"/>
        <v>-782</v>
      </c>
      <c r="T11" s="11" t="s">
        <v>150</v>
      </c>
    </row>
    <row r="12" spans="1:22" x14ac:dyDescent="0.2">
      <c r="A12" s="8"/>
      <c r="B12" s="9"/>
      <c r="C12" s="9"/>
      <c r="D12" s="26" t="s">
        <v>189</v>
      </c>
      <c r="E12" s="42">
        <v>12000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>
        <v>10000</v>
      </c>
      <c r="S12" s="46">
        <f t="shared" si="3"/>
        <v>-2000</v>
      </c>
      <c r="T12" s="11" t="s">
        <v>150</v>
      </c>
    </row>
    <row r="13" spans="1:22" x14ac:dyDescent="0.2">
      <c r="A13" s="8"/>
      <c r="B13" s="9"/>
      <c r="C13" s="9"/>
      <c r="D13" s="26" t="s">
        <v>188</v>
      </c>
      <c r="E13" s="42">
        <v>120000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>
        <v>125000</v>
      </c>
      <c r="S13" s="46">
        <f t="shared" si="3"/>
        <v>5000</v>
      </c>
      <c r="T13" s="11" t="s">
        <v>150</v>
      </c>
    </row>
    <row r="14" spans="1:22" x14ac:dyDescent="0.2">
      <c r="A14" s="8"/>
      <c r="B14" s="9"/>
      <c r="C14" s="9"/>
      <c r="D14" s="26" t="s">
        <v>184</v>
      </c>
      <c r="E14" s="42">
        <v>110000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>
        <v>150000</v>
      </c>
      <c r="S14" s="46">
        <f t="shared" si="3"/>
        <v>40000</v>
      </c>
      <c r="T14" s="11" t="s">
        <v>150</v>
      </c>
    </row>
    <row r="15" spans="1:22" x14ac:dyDescent="0.2">
      <c r="A15" s="8"/>
      <c r="B15" s="9"/>
      <c r="C15" s="9"/>
      <c r="D15" s="26" t="s">
        <v>185</v>
      </c>
      <c r="E15" s="42">
        <v>20000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>
        <v>60000</v>
      </c>
      <c r="S15" s="46">
        <f t="shared" si="3"/>
        <v>40000</v>
      </c>
      <c r="T15" s="11" t="s">
        <v>150</v>
      </c>
    </row>
    <row r="16" spans="1:22" x14ac:dyDescent="0.2">
      <c r="A16" s="8"/>
      <c r="B16" s="9"/>
      <c r="C16" s="9"/>
      <c r="D16" s="26" t="s">
        <v>186</v>
      </c>
      <c r="E16" s="42">
        <v>60000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>
        <v>45000</v>
      </c>
      <c r="S16" s="46">
        <f t="shared" si="3"/>
        <v>-15000</v>
      </c>
      <c r="T16" s="11" t="s">
        <v>150</v>
      </c>
    </row>
    <row r="17" spans="1:21" s="13" customFormat="1" x14ac:dyDescent="0.2">
      <c r="A17" s="8"/>
      <c r="B17" s="9"/>
      <c r="C17" s="27" t="s">
        <v>215</v>
      </c>
      <c r="D17" s="27"/>
      <c r="E17" s="44">
        <f>SUM(E11:E16)</f>
        <v>325282</v>
      </c>
      <c r="F17" s="32">
        <v>10000</v>
      </c>
      <c r="G17" s="32">
        <v>25000</v>
      </c>
      <c r="H17" s="32">
        <v>20000</v>
      </c>
      <c r="I17" s="32">
        <v>40000</v>
      </c>
      <c r="J17" s="32">
        <v>25000</v>
      </c>
      <c r="K17" s="32">
        <v>23500</v>
      </c>
      <c r="L17" s="32">
        <v>60000</v>
      </c>
      <c r="M17" s="32">
        <v>90000</v>
      </c>
      <c r="N17" s="32">
        <v>40000</v>
      </c>
      <c r="O17" s="32">
        <v>20000</v>
      </c>
      <c r="P17" s="32">
        <v>20000</v>
      </c>
      <c r="Q17" s="32">
        <v>20000</v>
      </c>
      <c r="R17" s="44">
        <f>SUM(F17:Q17)</f>
        <v>393500</v>
      </c>
      <c r="S17" s="46">
        <f t="shared" si="3"/>
        <v>68218</v>
      </c>
      <c r="T17" s="11" t="s">
        <v>150</v>
      </c>
      <c r="U17" s="70">
        <f>SUM(R17/R24)</f>
        <v>0.61168687228257912</v>
      </c>
    </row>
    <row r="18" spans="1:21" ht="14.65" customHeight="1" x14ac:dyDescent="0.2">
      <c r="A18" s="8"/>
      <c r="B18" s="9"/>
      <c r="C18" s="9"/>
      <c r="D18" s="9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21" x14ac:dyDescent="0.2">
      <c r="A19" s="8"/>
      <c r="B19" s="9"/>
      <c r="C19" s="9"/>
      <c r="D19" s="26" t="s">
        <v>108</v>
      </c>
      <c r="E19" s="42">
        <v>15000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>
        <f>E19</f>
        <v>15000</v>
      </c>
      <c r="Q19" s="42"/>
      <c r="R19" s="42">
        <f>SUM(F19:Q19)</f>
        <v>15000</v>
      </c>
      <c r="S19" s="46">
        <f>+R19-E19</f>
        <v>0</v>
      </c>
      <c r="T19" s="11" t="s">
        <v>151</v>
      </c>
    </row>
    <row r="20" spans="1:21" x14ac:dyDescent="0.2">
      <c r="A20" s="8"/>
      <c r="B20" s="9"/>
      <c r="C20" s="27" t="s">
        <v>117</v>
      </c>
      <c r="D20" s="27"/>
      <c r="E20" s="47">
        <f t="shared" ref="E20:Q20" si="4">SUM(E19:E19)</f>
        <v>15000</v>
      </c>
      <c r="F20" s="47">
        <f t="shared" si="4"/>
        <v>0</v>
      </c>
      <c r="G20" s="47">
        <f t="shared" si="4"/>
        <v>0</v>
      </c>
      <c r="H20" s="47">
        <f t="shared" si="4"/>
        <v>0</v>
      </c>
      <c r="I20" s="47">
        <f t="shared" si="4"/>
        <v>0</v>
      </c>
      <c r="J20" s="47">
        <f t="shared" si="4"/>
        <v>0</v>
      </c>
      <c r="K20" s="47">
        <f t="shared" si="4"/>
        <v>0</v>
      </c>
      <c r="L20" s="47">
        <f t="shared" si="4"/>
        <v>0</v>
      </c>
      <c r="M20" s="47">
        <f t="shared" si="4"/>
        <v>0</v>
      </c>
      <c r="N20" s="47">
        <f t="shared" si="4"/>
        <v>0</v>
      </c>
      <c r="O20" s="47">
        <f t="shared" si="4"/>
        <v>0</v>
      </c>
      <c r="P20" s="47">
        <f t="shared" si="4"/>
        <v>15000</v>
      </c>
      <c r="Q20" s="47">
        <f t="shared" si="4"/>
        <v>0</v>
      </c>
      <c r="R20" s="44">
        <f>SUM(F20:Q20)</f>
        <v>15000</v>
      </c>
      <c r="S20" s="46">
        <f>+R20-E20</f>
        <v>0</v>
      </c>
    </row>
    <row r="21" spans="1:21" s="22" customFormat="1" x14ac:dyDescent="0.2">
      <c r="A21" s="20"/>
      <c r="B21" s="21"/>
      <c r="C21" s="21"/>
      <c r="D21" s="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55"/>
      <c r="U21" s="71"/>
    </row>
    <row r="22" spans="1:21" ht="15" customHeight="1" x14ac:dyDescent="0.2">
      <c r="A22" s="8"/>
      <c r="B22" s="9"/>
      <c r="C22" s="27" t="s">
        <v>114</v>
      </c>
      <c r="D22" s="27"/>
      <c r="E22" s="44">
        <v>500</v>
      </c>
      <c r="F22" s="44">
        <v>20</v>
      </c>
      <c r="G22" s="44">
        <f>F22</f>
        <v>20</v>
      </c>
      <c r="H22" s="44">
        <f t="shared" ref="H22:Q22" si="5">G22</f>
        <v>20</v>
      </c>
      <c r="I22" s="44">
        <f t="shared" si="5"/>
        <v>20</v>
      </c>
      <c r="J22" s="44">
        <f t="shared" si="5"/>
        <v>20</v>
      </c>
      <c r="K22" s="44">
        <f t="shared" si="5"/>
        <v>20</v>
      </c>
      <c r="L22" s="44">
        <f t="shared" si="5"/>
        <v>20</v>
      </c>
      <c r="M22" s="44">
        <f t="shared" si="5"/>
        <v>20</v>
      </c>
      <c r="N22" s="44">
        <f t="shared" si="5"/>
        <v>20</v>
      </c>
      <c r="O22" s="44">
        <f t="shared" si="5"/>
        <v>20</v>
      </c>
      <c r="P22" s="44">
        <f t="shared" si="5"/>
        <v>20</v>
      </c>
      <c r="Q22" s="44">
        <f t="shared" si="5"/>
        <v>20</v>
      </c>
      <c r="R22" s="44">
        <f t="shared" ref="R22" si="6">SUM(F22:Q22)</f>
        <v>240</v>
      </c>
      <c r="S22" s="46">
        <f>+R22-E22</f>
        <v>-260</v>
      </c>
      <c r="T22" s="11" t="s">
        <v>153</v>
      </c>
    </row>
    <row r="23" spans="1:21" x14ac:dyDescent="0.2">
      <c r="A23" s="8"/>
      <c r="B23" s="9"/>
      <c r="C23" s="9"/>
      <c r="D23" s="9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21" ht="15.75" x14ac:dyDescent="0.25">
      <c r="A24" s="8"/>
      <c r="B24" s="62" t="s">
        <v>17</v>
      </c>
      <c r="C24" s="62"/>
      <c r="D24" s="62"/>
      <c r="E24" s="63">
        <f t="shared" ref="E24:Q24" si="7">E7+E17+E20+E22</f>
        <v>549682</v>
      </c>
      <c r="F24" s="63">
        <f>F7+F17+F20+F22</f>
        <v>73465</v>
      </c>
      <c r="G24" s="63">
        <f>G7+G17+G20+G22</f>
        <v>25020</v>
      </c>
      <c r="H24" s="63">
        <f t="shared" si="7"/>
        <v>20020</v>
      </c>
      <c r="I24" s="63">
        <f t="shared" si="7"/>
        <v>147533</v>
      </c>
      <c r="J24" s="63">
        <f t="shared" si="7"/>
        <v>25020</v>
      </c>
      <c r="K24" s="63">
        <f t="shared" si="7"/>
        <v>23520</v>
      </c>
      <c r="L24" s="63">
        <f t="shared" si="7"/>
        <v>60020</v>
      </c>
      <c r="M24" s="63">
        <f t="shared" si="7"/>
        <v>153625</v>
      </c>
      <c r="N24" s="63">
        <f t="shared" si="7"/>
        <v>40020</v>
      </c>
      <c r="O24" s="63">
        <f t="shared" si="7"/>
        <v>20020</v>
      </c>
      <c r="P24" s="63">
        <f t="shared" si="7"/>
        <v>35020</v>
      </c>
      <c r="Q24" s="63">
        <f t="shared" si="7"/>
        <v>20020</v>
      </c>
      <c r="R24" s="63">
        <f>+R22+R20+R17+R7</f>
        <v>643303</v>
      </c>
    </row>
    <row r="25" spans="1:21" x14ac:dyDescent="0.2">
      <c r="A25" s="8"/>
      <c r="B25" s="9"/>
      <c r="C25" s="9"/>
      <c r="D25" s="9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21" ht="18.75" x14ac:dyDescent="0.3">
      <c r="A26" s="8"/>
      <c r="B26" s="30" t="s">
        <v>18</v>
      </c>
      <c r="C26" s="9"/>
      <c r="D26" s="9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21" hidden="1" x14ac:dyDescent="0.2">
      <c r="A27" s="8"/>
      <c r="B27" s="9"/>
      <c r="C27" s="9"/>
      <c r="D27" s="28" t="s">
        <v>166</v>
      </c>
      <c r="E27" s="50">
        <v>1000</v>
      </c>
      <c r="F27" s="50">
        <v>125</v>
      </c>
      <c r="G27" s="50">
        <f>F27</f>
        <v>125</v>
      </c>
      <c r="H27" s="50">
        <f t="shared" ref="H27:Q27" si="8">G27</f>
        <v>125</v>
      </c>
      <c r="I27" s="50">
        <f t="shared" si="8"/>
        <v>125</v>
      </c>
      <c r="J27" s="50">
        <f t="shared" si="8"/>
        <v>125</v>
      </c>
      <c r="K27" s="50">
        <f t="shared" si="8"/>
        <v>125</v>
      </c>
      <c r="L27" s="50">
        <f t="shared" si="8"/>
        <v>125</v>
      </c>
      <c r="M27" s="50">
        <f t="shared" si="8"/>
        <v>125</v>
      </c>
      <c r="N27" s="50">
        <f t="shared" si="8"/>
        <v>125</v>
      </c>
      <c r="O27" s="50">
        <f t="shared" si="8"/>
        <v>125</v>
      </c>
      <c r="P27" s="50">
        <f t="shared" si="8"/>
        <v>125</v>
      </c>
      <c r="Q27" s="50">
        <f t="shared" si="8"/>
        <v>125</v>
      </c>
      <c r="R27" s="50">
        <f t="shared" ref="R27:R32" si="9">SUM(F27:Q27)</f>
        <v>1500</v>
      </c>
      <c r="S27" s="46">
        <f t="shared" ref="S27:S86" si="10">+R27-E27</f>
        <v>500</v>
      </c>
      <c r="T27" s="11" t="s">
        <v>157</v>
      </c>
    </row>
    <row r="28" spans="1:21" hidden="1" x14ac:dyDescent="0.2">
      <c r="A28" s="8"/>
      <c r="B28" s="9"/>
      <c r="C28" s="9"/>
      <c r="D28" s="28" t="s">
        <v>145</v>
      </c>
      <c r="E28" s="50">
        <v>2500</v>
      </c>
      <c r="F28" s="50">
        <v>60</v>
      </c>
      <c r="G28" s="50">
        <v>0</v>
      </c>
      <c r="H28" s="50">
        <v>60</v>
      </c>
      <c r="I28" s="50">
        <v>180</v>
      </c>
      <c r="J28" s="50">
        <v>0</v>
      </c>
      <c r="K28" s="50">
        <v>60</v>
      </c>
      <c r="L28" s="50">
        <v>60</v>
      </c>
      <c r="M28" s="50">
        <v>60</v>
      </c>
      <c r="N28" s="50">
        <v>60</v>
      </c>
      <c r="O28" s="50">
        <v>60</v>
      </c>
      <c r="P28" s="50">
        <v>0</v>
      </c>
      <c r="Q28" s="50">
        <v>0</v>
      </c>
      <c r="R28" s="50">
        <f t="shared" si="9"/>
        <v>600</v>
      </c>
      <c r="S28" s="46">
        <f t="shared" si="10"/>
        <v>-1900</v>
      </c>
      <c r="T28" s="11" t="s">
        <v>145</v>
      </c>
    </row>
    <row r="29" spans="1:21" hidden="1" x14ac:dyDescent="0.2">
      <c r="A29" s="8"/>
      <c r="B29" s="9"/>
      <c r="C29" s="9"/>
      <c r="D29" s="28" t="s">
        <v>146</v>
      </c>
      <c r="E29" s="50">
        <v>3000</v>
      </c>
      <c r="F29" s="50">
        <v>75</v>
      </c>
      <c r="G29" s="50">
        <v>75</v>
      </c>
      <c r="H29" s="50">
        <v>75</v>
      </c>
      <c r="I29" s="50">
        <v>75</v>
      </c>
      <c r="J29" s="50">
        <v>75</v>
      </c>
      <c r="K29" s="50">
        <v>75</v>
      </c>
      <c r="L29" s="50">
        <v>75</v>
      </c>
      <c r="M29" s="50">
        <v>75</v>
      </c>
      <c r="N29" s="50">
        <v>75</v>
      </c>
      <c r="O29" s="50">
        <v>75</v>
      </c>
      <c r="P29" s="50">
        <v>75</v>
      </c>
      <c r="Q29" s="50">
        <v>75</v>
      </c>
      <c r="R29" s="50">
        <f t="shared" si="9"/>
        <v>900</v>
      </c>
      <c r="S29" s="46">
        <f t="shared" si="10"/>
        <v>-2100</v>
      </c>
      <c r="T29" s="11" t="s">
        <v>146</v>
      </c>
    </row>
    <row r="30" spans="1:21" hidden="1" x14ac:dyDescent="0.2">
      <c r="A30" s="8"/>
      <c r="B30" s="9"/>
      <c r="C30" s="9"/>
      <c r="D30" s="28" t="s">
        <v>142</v>
      </c>
      <c r="E30" s="50">
        <v>500</v>
      </c>
      <c r="F30" s="50">
        <v>125</v>
      </c>
      <c r="G30" s="50">
        <f t="shared" ref="G30:Q30" si="11">F30</f>
        <v>125</v>
      </c>
      <c r="H30" s="50">
        <f t="shared" si="11"/>
        <v>125</v>
      </c>
      <c r="I30" s="50">
        <f t="shared" si="11"/>
        <v>125</v>
      </c>
      <c r="J30" s="50">
        <f t="shared" si="11"/>
        <v>125</v>
      </c>
      <c r="K30" s="50">
        <f t="shared" si="11"/>
        <v>125</v>
      </c>
      <c r="L30" s="50">
        <f t="shared" si="11"/>
        <v>125</v>
      </c>
      <c r="M30" s="50">
        <f t="shared" si="11"/>
        <v>125</v>
      </c>
      <c r="N30" s="50">
        <f t="shared" si="11"/>
        <v>125</v>
      </c>
      <c r="O30" s="50">
        <f t="shared" si="11"/>
        <v>125</v>
      </c>
      <c r="P30" s="50">
        <f t="shared" si="11"/>
        <v>125</v>
      </c>
      <c r="Q30" s="50">
        <f t="shared" si="11"/>
        <v>125</v>
      </c>
      <c r="R30" s="50">
        <f t="shared" si="9"/>
        <v>1500</v>
      </c>
      <c r="S30" s="46">
        <f t="shared" si="10"/>
        <v>1000</v>
      </c>
      <c r="T30" s="11" t="s">
        <v>155</v>
      </c>
    </row>
    <row r="31" spans="1:21" hidden="1" x14ac:dyDescent="0.2">
      <c r="A31" s="8"/>
      <c r="B31" s="9"/>
      <c r="C31" s="9"/>
      <c r="D31" s="29" t="s">
        <v>165</v>
      </c>
      <c r="E31" s="50">
        <v>3852.8</v>
      </c>
      <c r="F31" s="50">
        <v>0</v>
      </c>
      <c r="G31" s="50">
        <v>1300</v>
      </c>
      <c r="H31" s="50">
        <v>0</v>
      </c>
      <c r="I31" s="50">
        <v>1300</v>
      </c>
      <c r="J31" s="50">
        <v>0</v>
      </c>
      <c r="K31" s="50">
        <v>0</v>
      </c>
      <c r="L31" s="50">
        <v>0</v>
      </c>
      <c r="M31" s="50">
        <v>1300</v>
      </c>
      <c r="N31" s="50">
        <v>0</v>
      </c>
      <c r="O31" s="50">
        <v>0</v>
      </c>
      <c r="P31" s="50">
        <v>0</v>
      </c>
      <c r="Q31" s="50">
        <v>0</v>
      </c>
      <c r="R31" s="50">
        <f t="shared" si="9"/>
        <v>3900</v>
      </c>
      <c r="S31" s="46">
        <f t="shared" si="10"/>
        <v>47.199999999999818</v>
      </c>
      <c r="T31" s="11" t="s">
        <v>156</v>
      </c>
    </row>
    <row r="32" spans="1:21" x14ac:dyDescent="0.2">
      <c r="A32" s="8"/>
      <c r="B32" s="9"/>
      <c r="C32" s="27" t="s">
        <v>118</v>
      </c>
      <c r="D32" s="31"/>
      <c r="E32" s="44">
        <f t="shared" ref="E32:Q32" si="12">SUM(E27:E31)</f>
        <v>10852.8</v>
      </c>
      <c r="F32" s="44">
        <f t="shared" si="12"/>
        <v>385</v>
      </c>
      <c r="G32" s="44">
        <f t="shared" si="12"/>
        <v>1625</v>
      </c>
      <c r="H32" s="44">
        <f t="shared" si="12"/>
        <v>385</v>
      </c>
      <c r="I32" s="44">
        <f t="shared" si="12"/>
        <v>1805</v>
      </c>
      <c r="J32" s="44">
        <f t="shared" si="12"/>
        <v>325</v>
      </c>
      <c r="K32" s="44">
        <f t="shared" si="12"/>
        <v>385</v>
      </c>
      <c r="L32" s="44">
        <f t="shared" si="12"/>
        <v>385</v>
      </c>
      <c r="M32" s="44">
        <f t="shared" si="12"/>
        <v>1685</v>
      </c>
      <c r="N32" s="44">
        <f t="shared" si="12"/>
        <v>385</v>
      </c>
      <c r="O32" s="44">
        <f t="shared" si="12"/>
        <v>385</v>
      </c>
      <c r="P32" s="44">
        <f t="shared" si="12"/>
        <v>325</v>
      </c>
      <c r="Q32" s="44">
        <f t="shared" si="12"/>
        <v>325</v>
      </c>
      <c r="R32" s="44">
        <f t="shared" si="9"/>
        <v>8400</v>
      </c>
      <c r="S32" s="46">
        <f t="shared" si="10"/>
        <v>-2452.7999999999993</v>
      </c>
    </row>
    <row r="33" spans="1:21" x14ac:dyDescent="0.2">
      <c r="A33" s="8"/>
      <c r="B33" s="9"/>
      <c r="C33" s="9"/>
      <c r="D33" s="8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21" hidden="1" x14ac:dyDescent="0.2">
      <c r="A34" s="8"/>
      <c r="B34" s="9"/>
      <c r="C34" s="9"/>
      <c r="D34" s="28" t="s">
        <v>166</v>
      </c>
      <c r="E34" s="50">
        <v>0</v>
      </c>
      <c r="F34" s="50">
        <v>50</v>
      </c>
      <c r="G34" s="50">
        <f>F34</f>
        <v>50</v>
      </c>
      <c r="H34" s="50">
        <f t="shared" ref="H34" si="13">G34</f>
        <v>50</v>
      </c>
      <c r="I34" s="50">
        <f t="shared" ref="I34" si="14">H34</f>
        <v>50</v>
      </c>
      <c r="J34" s="50">
        <f t="shared" ref="J34" si="15">I34</f>
        <v>50</v>
      </c>
      <c r="K34" s="50">
        <f t="shared" ref="K34" si="16">J34</f>
        <v>50</v>
      </c>
      <c r="L34" s="50">
        <f t="shared" ref="L34" si="17">K34</f>
        <v>50</v>
      </c>
      <c r="M34" s="50">
        <f t="shared" ref="M34" si="18">L34</f>
        <v>50</v>
      </c>
      <c r="N34" s="50">
        <f t="shared" ref="N34" si="19">M34</f>
        <v>50</v>
      </c>
      <c r="O34" s="50">
        <f t="shared" ref="O34" si="20">N34</f>
        <v>50</v>
      </c>
      <c r="P34" s="50">
        <f t="shared" ref="P34" si="21">O34</f>
        <v>50</v>
      </c>
      <c r="Q34" s="50">
        <f t="shared" ref="Q34" si="22">P34</f>
        <v>50</v>
      </c>
      <c r="R34" s="50">
        <f>SUM(F34:Q34)</f>
        <v>600</v>
      </c>
      <c r="S34" s="46">
        <f t="shared" si="10"/>
        <v>600</v>
      </c>
      <c r="T34" s="11" t="s">
        <v>157</v>
      </c>
    </row>
    <row r="35" spans="1:21" hidden="1" x14ac:dyDescent="0.2">
      <c r="A35" s="8"/>
      <c r="B35" s="9"/>
      <c r="C35" s="9"/>
      <c r="D35" s="28" t="s">
        <v>142</v>
      </c>
      <c r="E35" s="50">
        <v>1200</v>
      </c>
      <c r="F35" s="50">
        <v>8.33</v>
      </c>
      <c r="G35" s="50">
        <v>8.33</v>
      </c>
      <c r="H35" s="50">
        <v>8.33</v>
      </c>
      <c r="I35" s="50">
        <v>8.33</v>
      </c>
      <c r="J35" s="50">
        <v>8.33</v>
      </c>
      <c r="K35" s="50">
        <v>8.33</v>
      </c>
      <c r="L35" s="50">
        <v>8.33</v>
      </c>
      <c r="M35" s="50">
        <v>8.33</v>
      </c>
      <c r="N35" s="50">
        <v>8.33</v>
      </c>
      <c r="O35" s="50">
        <v>8.33</v>
      </c>
      <c r="P35" s="50">
        <v>8.33</v>
      </c>
      <c r="Q35" s="50">
        <v>8.33</v>
      </c>
      <c r="R35" s="50">
        <f>SUM(F35:Q35)</f>
        <v>99.96</v>
      </c>
      <c r="S35" s="46">
        <f t="shared" si="10"/>
        <v>-1100.04</v>
      </c>
      <c r="T35" s="11" t="s">
        <v>142</v>
      </c>
    </row>
    <row r="36" spans="1:21" hidden="1" x14ac:dyDescent="0.2">
      <c r="A36" s="8"/>
      <c r="B36" s="9"/>
      <c r="C36" s="9"/>
      <c r="D36" s="28" t="s">
        <v>145</v>
      </c>
      <c r="E36" s="50">
        <v>2000</v>
      </c>
      <c r="F36" s="50">
        <v>150</v>
      </c>
      <c r="G36" s="50">
        <v>0</v>
      </c>
      <c r="H36" s="50">
        <v>150</v>
      </c>
      <c r="I36" s="50">
        <v>300</v>
      </c>
      <c r="J36" s="50">
        <v>0</v>
      </c>
      <c r="K36" s="50">
        <v>150</v>
      </c>
      <c r="L36" s="50">
        <v>50</v>
      </c>
      <c r="M36" s="50">
        <v>250</v>
      </c>
      <c r="N36" s="50">
        <v>50</v>
      </c>
      <c r="O36" s="50">
        <v>250</v>
      </c>
      <c r="P36" s="50">
        <v>0</v>
      </c>
      <c r="Q36" s="50">
        <v>0</v>
      </c>
      <c r="R36" s="50">
        <f>SUM(F36:Q36)</f>
        <v>1350</v>
      </c>
      <c r="S36" s="46">
        <f t="shared" si="10"/>
        <v>-650</v>
      </c>
      <c r="T36" s="11" t="s">
        <v>145</v>
      </c>
    </row>
    <row r="37" spans="1:21" hidden="1" x14ac:dyDescent="0.2">
      <c r="A37" s="8"/>
      <c r="B37" s="9"/>
      <c r="C37" s="9"/>
      <c r="D37" s="29" t="s">
        <v>165</v>
      </c>
      <c r="E37" s="50">
        <v>3745.04</v>
      </c>
      <c r="F37" s="50">
        <v>0</v>
      </c>
      <c r="G37" s="50">
        <v>936.25</v>
      </c>
      <c r="H37" s="50">
        <v>0</v>
      </c>
      <c r="I37" s="50">
        <v>936.25</v>
      </c>
      <c r="J37" s="50">
        <v>0</v>
      </c>
      <c r="K37" s="50">
        <v>0</v>
      </c>
      <c r="L37" s="50">
        <v>0</v>
      </c>
      <c r="M37" s="50">
        <v>936.25</v>
      </c>
      <c r="N37" s="50">
        <v>0</v>
      </c>
      <c r="O37" s="50">
        <v>0</v>
      </c>
      <c r="P37" s="50">
        <v>936.25</v>
      </c>
      <c r="Q37" s="50">
        <v>0</v>
      </c>
      <c r="R37" s="50">
        <f>SUM(F37:Q37)</f>
        <v>3745</v>
      </c>
      <c r="S37" s="46">
        <f t="shared" si="10"/>
        <v>-3.999999999996362E-2</v>
      </c>
      <c r="T37" s="11" t="s">
        <v>156</v>
      </c>
    </row>
    <row r="38" spans="1:21" x14ac:dyDescent="0.2">
      <c r="A38" s="8"/>
      <c r="B38" s="9"/>
      <c r="C38" s="27" t="s">
        <v>119</v>
      </c>
      <c r="D38" s="27"/>
      <c r="E38" s="44">
        <f>SUM(E35:E37)</f>
        <v>6945.04</v>
      </c>
      <c r="F38" s="44">
        <f>SUM(F34:F37)</f>
        <v>208.32999999999998</v>
      </c>
      <c r="G38" s="44">
        <f t="shared" ref="G38:Q38" si="23">SUM(G34:G37)</f>
        <v>994.58</v>
      </c>
      <c r="H38" s="44">
        <f t="shared" si="23"/>
        <v>208.32999999999998</v>
      </c>
      <c r="I38" s="44">
        <f t="shared" si="23"/>
        <v>1294.58</v>
      </c>
      <c r="J38" s="44">
        <f t="shared" si="23"/>
        <v>58.33</v>
      </c>
      <c r="K38" s="44">
        <f t="shared" si="23"/>
        <v>208.32999999999998</v>
      </c>
      <c r="L38" s="44">
        <f t="shared" si="23"/>
        <v>108.33</v>
      </c>
      <c r="M38" s="44">
        <f t="shared" si="23"/>
        <v>1244.58</v>
      </c>
      <c r="N38" s="44">
        <f t="shared" si="23"/>
        <v>108.33</v>
      </c>
      <c r="O38" s="44">
        <f t="shared" si="23"/>
        <v>308.33</v>
      </c>
      <c r="P38" s="44">
        <f t="shared" si="23"/>
        <v>994.58</v>
      </c>
      <c r="Q38" s="44">
        <f t="shared" si="23"/>
        <v>58.33</v>
      </c>
      <c r="R38" s="44">
        <f>SUM(F38:Q38)</f>
        <v>5794.9599999999991</v>
      </c>
      <c r="S38" s="46">
        <f t="shared" si="10"/>
        <v>-1150.0800000000008</v>
      </c>
    </row>
    <row r="39" spans="1:21" x14ac:dyDescent="0.2">
      <c r="A39" s="8"/>
      <c r="B39" s="9"/>
      <c r="C39" s="9"/>
      <c r="D39" s="9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21" hidden="1" x14ac:dyDescent="0.2">
      <c r="A40" s="8"/>
      <c r="B40" s="9"/>
      <c r="C40" s="9"/>
      <c r="D40" s="28" t="s">
        <v>166</v>
      </c>
      <c r="E40" s="50">
        <v>1300</v>
      </c>
      <c r="F40" s="50">
        <v>150</v>
      </c>
      <c r="G40" s="50">
        <v>150</v>
      </c>
      <c r="H40" s="50">
        <v>150</v>
      </c>
      <c r="I40" s="50">
        <f>150+375</f>
        <v>525</v>
      </c>
      <c r="J40" s="50">
        <v>150</v>
      </c>
      <c r="K40" s="50">
        <v>150</v>
      </c>
      <c r="L40" s="50">
        <v>150</v>
      </c>
      <c r="M40" s="50">
        <v>150</v>
      </c>
      <c r="N40" s="50">
        <v>150</v>
      </c>
      <c r="O40" s="50">
        <v>150</v>
      </c>
      <c r="P40" s="50">
        <v>150</v>
      </c>
      <c r="Q40" s="50">
        <v>150</v>
      </c>
      <c r="R40" s="50">
        <f>SUM(F40:Q40)</f>
        <v>2175</v>
      </c>
      <c r="S40" s="46">
        <f t="shared" si="10"/>
        <v>875</v>
      </c>
      <c r="T40" s="11" t="s">
        <v>157</v>
      </c>
    </row>
    <row r="41" spans="1:21" hidden="1" x14ac:dyDescent="0.2">
      <c r="A41" s="8"/>
      <c r="B41" s="9"/>
      <c r="C41" s="9"/>
      <c r="D41" s="28" t="s">
        <v>145</v>
      </c>
      <c r="E41" s="50">
        <v>1800</v>
      </c>
      <c r="F41" s="50">
        <v>133.33000000000001</v>
      </c>
      <c r="G41" s="50">
        <v>133.33000000000001</v>
      </c>
      <c r="H41" s="50">
        <v>133.33000000000001</v>
      </c>
      <c r="I41" s="50">
        <v>133.33000000000001</v>
      </c>
      <c r="J41" s="50">
        <v>133.33000000000001</v>
      </c>
      <c r="K41" s="50">
        <v>133.33000000000001</v>
      </c>
      <c r="L41" s="50">
        <v>133.33000000000001</v>
      </c>
      <c r="M41" s="50">
        <v>133.33000000000001</v>
      </c>
      <c r="N41" s="50">
        <v>133.33000000000001</v>
      </c>
      <c r="O41" s="50">
        <v>133.33000000000001</v>
      </c>
      <c r="P41" s="50">
        <v>133.33000000000001</v>
      </c>
      <c r="Q41" s="50">
        <v>133.33000000000001</v>
      </c>
      <c r="R41" s="50">
        <f>SUM(F41:Q41)</f>
        <v>1599.9599999999998</v>
      </c>
      <c r="S41" s="46">
        <f t="shared" si="10"/>
        <v>-200.04000000000019</v>
      </c>
      <c r="T41" s="11" t="s">
        <v>145</v>
      </c>
    </row>
    <row r="42" spans="1:21" x14ac:dyDescent="0.2">
      <c r="A42" s="8"/>
      <c r="B42" s="9"/>
      <c r="C42" s="27" t="s">
        <v>120</v>
      </c>
      <c r="D42" s="27"/>
      <c r="E42" s="44">
        <f>SUM(E40:E41)</f>
        <v>3100</v>
      </c>
      <c r="F42" s="44">
        <f t="shared" ref="F42:Q42" si="24">SUM(F40:F41)</f>
        <v>283.33000000000004</v>
      </c>
      <c r="G42" s="44">
        <f t="shared" si="24"/>
        <v>283.33000000000004</v>
      </c>
      <c r="H42" s="44">
        <f t="shared" si="24"/>
        <v>283.33000000000004</v>
      </c>
      <c r="I42" s="44">
        <f t="shared" si="24"/>
        <v>658.33</v>
      </c>
      <c r="J42" s="44">
        <f t="shared" si="24"/>
        <v>283.33000000000004</v>
      </c>
      <c r="K42" s="44">
        <f t="shared" si="24"/>
        <v>283.33000000000004</v>
      </c>
      <c r="L42" s="44">
        <f t="shared" si="24"/>
        <v>283.33000000000004</v>
      </c>
      <c r="M42" s="44">
        <f t="shared" si="24"/>
        <v>283.33000000000004</v>
      </c>
      <c r="N42" s="44">
        <f t="shared" si="24"/>
        <v>283.33000000000004</v>
      </c>
      <c r="O42" s="44">
        <f t="shared" si="24"/>
        <v>283.33000000000004</v>
      </c>
      <c r="P42" s="44">
        <f t="shared" si="24"/>
        <v>283.33000000000004</v>
      </c>
      <c r="Q42" s="44">
        <f t="shared" si="24"/>
        <v>283.33000000000004</v>
      </c>
      <c r="R42" s="44">
        <f>SUM(F42:Q42)</f>
        <v>3774.9599999999996</v>
      </c>
      <c r="S42" s="46">
        <f t="shared" si="10"/>
        <v>674.95999999999958</v>
      </c>
    </row>
    <row r="43" spans="1:21" x14ac:dyDescent="0.2">
      <c r="A43" s="8"/>
      <c r="B43" s="9"/>
      <c r="C43" s="9"/>
      <c r="D43" s="9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21" hidden="1" x14ac:dyDescent="0.2">
      <c r="A44" s="8"/>
      <c r="B44" s="9"/>
      <c r="C44" s="9"/>
      <c r="D44" s="28" t="s">
        <v>166</v>
      </c>
      <c r="E44" s="50">
        <v>0</v>
      </c>
      <c r="F44" s="50">
        <v>25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f>SUM(F44:Q44)</f>
        <v>25</v>
      </c>
      <c r="S44" s="46">
        <f t="shared" si="10"/>
        <v>25</v>
      </c>
      <c r="T44" s="11" t="s">
        <v>153</v>
      </c>
    </row>
    <row r="45" spans="1:21" hidden="1" x14ac:dyDescent="0.2">
      <c r="A45" s="8"/>
      <c r="B45" s="9"/>
      <c r="C45" s="9"/>
      <c r="D45" s="28" t="s">
        <v>145</v>
      </c>
      <c r="E45" s="50">
        <v>0</v>
      </c>
      <c r="F45" s="50">
        <v>0</v>
      </c>
      <c r="G45" s="50">
        <v>75</v>
      </c>
      <c r="H45" s="50">
        <v>0</v>
      </c>
      <c r="I45" s="50">
        <v>75</v>
      </c>
      <c r="J45" s="50">
        <v>0</v>
      </c>
      <c r="K45" s="50">
        <v>0</v>
      </c>
      <c r="L45" s="50">
        <v>0</v>
      </c>
      <c r="M45" s="50">
        <v>75</v>
      </c>
      <c r="N45" s="50">
        <v>0</v>
      </c>
      <c r="O45" s="50">
        <v>75</v>
      </c>
      <c r="P45" s="50">
        <v>0</v>
      </c>
      <c r="Q45" s="50">
        <v>0</v>
      </c>
      <c r="R45" s="50">
        <f>SUM(F45:Q45)</f>
        <v>300</v>
      </c>
      <c r="S45" s="46">
        <f t="shared" si="10"/>
        <v>300</v>
      </c>
      <c r="T45" s="11" t="s">
        <v>145</v>
      </c>
    </row>
    <row r="46" spans="1:21" hidden="1" x14ac:dyDescent="0.2">
      <c r="A46" s="8"/>
      <c r="B46" s="9"/>
      <c r="C46" s="9"/>
      <c r="D46" s="28" t="s">
        <v>165</v>
      </c>
      <c r="E46" s="50">
        <v>300</v>
      </c>
      <c r="F46" s="50">
        <v>0</v>
      </c>
      <c r="G46" s="50">
        <v>70</v>
      </c>
      <c r="H46" s="50">
        <v>0</v>
      </c>
      <c r="I46" s="50">
        <v>70</v>
      </c>
      <c r="J46" s="50">
        <v>0</v>
      </c>
      <c r="K46" s="50">
        <v>0</v>
      </c>
      <c r="L46" s="50">
        <v>0</v>
      </c>
      <c r="M46" s="50">
        <v>70</v>
      </c>
      <c r="N46" s="50">
        <v>0</v>
      </c>
      <c r="O46" s="50">
        <v>0</v>
      </c>
      <c r="P46" s="50">
        <v>0</v>
      </c>
      <c r="Q46" s="50">
        <v>0</v>
      </c>
      <c r="R46" s="50">
        <f>SUM(F46:Q46)</f>
        <v>210</v>
      </c>
      <c r="S46" s="46">
        <f t="shared" si="10"/>
        <v>-90</v>
      </c>
      <c r="T46" s="11" t="s">
        <v>153</v>
      </c>
    </row>
    <row r="47" spans="1:21" x14ac:dyDescent="0.2">
      <c r="A47" s="8"/>
      <c r="B47" s="9"/>
      <c r="C47" s="27" t="s">
        <v>121</v>
      </c>
      <c r="D47" s="27"/>
      <c r="E47" s="44">
        <f t="shared" ref="E47:Q47" si="25">SUM(E43:E46)</f>
        <v>300</v>
      </c>
      <c r="F47" s="44">
        <f t="shared" si="25"/>
        <v>25</v>
      </c>
      <c r="G47" s="44">
        <f t="shared" si="25"/>
        <v>145</v>
      </c>
      <c r="H47" s="44">
        <f t="shared" si="25"/>
        <v>0</v>
      </c>
      <c r="I47" s="44">
        <f t="shared" si="25"/>
        <v>145</v>
      </c>
      <c r="J47" s="44">
        <f t="shared" si="25"/>
        <v>0</v>
      </c>
      <c r="K47" s="44">
        <f t="shared" si="25"/>
        <v>0</v>
      </c>
      <c r="L47" s="44">
        <f t="shared" si="25"/>
        <v>0</v>
      </c>
      <c r="M47" s="44">
        <f t="shared" si="25"/>
        <v>145</v>
      </c>
      <c r="N47" s="44">
        <f t="shared" si="25"/>
        <v>0</v>
      </c>
      <c r="O47" s="44">
        <f t="shared" si="25"/>
        <v>75</v>
      </c>
      <c r="P47" s="44">
        <f t="shared" si="25"/>
        <v>0</v>
      </c>
      <c r="Q47" s="44">
        <f t="shared" si="25"/>
        <v>0</v>
      </c>
      <c r="R47" s="44">
        <f>SUM(F47:Q47)</f>
        <v>535</v>
      </c>
      <c r="S47" s="46">
        <f t="shared" si="10"/>
        <v>235</v>
      </c>
    </row>
    <row r="48" spans="1:21" s="22" customFormat="1" x14ac:dyDescent="0.2">
      <c r="A48" s="20"/>
      <c r="B48" s="21"/>
      <c r="C48" s="21"/>
      <c r="D48" s="21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5"/>
      <c r="U48" s="71"/>
    </row>
    <row r="49" spans="1:21" hidden="1" x14ac:dyDescent="0.2">
      <c r="A49" s="8"/>
      <c r="B49" s="9"/>
      <c r="C49" s="9"/>
      <c r="D49" s="28" t="s">
        <v>166</v>
      </c>
      <c r="E49" s="50">
        <v>7000</v>
      </c>
      <c r="F49" s="50">
        <v>583.33000000000004</v>
      </c>
      <c r="G49" s="50">
        <v>583.33000000000004</v>
      </c>
      <c r="H49" s="50">
        <v>583.33000000000004</v>
      </c>
      <c r="I49" s="50">
        <v>583.33000000000004</v>
      </c>
      <c r="J49" s="50">
        <v>583.33000000000004</v>
      </c>
      <c r="K49" s="50">
        <v>583.33000000000004</v>
      </c>
      <c r="L49" s="50">
        <v>583.33000000000004</v>
      </c>
      <c r="M49" s="50">
        <v>583.33000000000004</v>
      </c>
      <c r="N49" s="50">
        <v>583.33000000000004</v>
      </c>
      <c r="O49" s="50">
        <v>583.33000000000004</v>
      </c>
      <c r="P49" s="50">
        <v>583.33000000000004</v>
      </c>
      <c r="Q49" s="50">
        <v>583.33000000000004</v>
      </c>
      <c r="R49" s="50">
        <f>SUM(F49:Q49)</f>
        <v>6999.96</v>
      </c>
      <c r="S49" s="46">
        <f t="shared" si="10"/>
        <v>-3.999999999996362E-2</v>
      </c>
      <c r="T49" s="11" t="s">
        <v>153</v>
      </c>
    </row>
    <row r="50" spans="1:21" hidden="1" x14ac:dyDescent="0.2">
      <c r="A50" s="8"/>
      <c r="B50" s="9"/>
      <c r="C50" s="9"/>
      <c r="D50" s="28" t="s">
        <v>165</v>
      </c>
      <c r="E50" s="50">
        <v>0</v>
      </c>
      <c r="F50" s="50">
        <v>0</v>
      </c>
      <c r="G50" s="50">
        <v>1000</v>
      </c>
      <c r="H50" s="50">
        <v>0</v>
      </c>
      <c r="I50" s="50">
        <v>1000</v>
      </c>
      <c r="J50" s="50">
        <v>0</v>
      </c>
      <c r="K50" s="50">
        <v>0</v>
      </c>
      <c r="L50" s="50">
        <v>0</v>
      </c>
      <c r="M50" s="50">
        <v>1000</v>
      </c>
      <c r="N50" s="50">
        <v>0</v>
      </c>
      <c r="O50" s="50">
        <v>0</v>
      </c>
      <c r="P50" s="50">
        <v>0</v>
      </c>
      <c r="Q50" s="50">
        <v>0</v>
      </c>
      <c r="R50" s="50">
        <f>SUM(F50:Q50)</f>
        <v>3000</v>
      </c>
      <c r="S50" s="46">
        <f t="shared" si="10"/>
        <v>3000</v>
      </c>
      <c r="T50" s="11" t="s">
        <v>153</v>
      </c>
    </row>
    <row r="51" spans="1:21" x14ac:dyDescent="0.2">
      <c r="A51" s="8"/>
      <c r="B51" s="9"/>
      <c r="C51" s="27" t="s">
        <v>122</v>
      </c>
      <c r="D51" s="27"/>
      <c r="E51" s="44">
        <f t="shared" ref="E51:Q51" si="26">SUM(E48:E50)</f>
        <v>7000</v>
      </c>
      <c r="F51" s="44">
        <f t="shared" si="26"/>
        <v>583.33000000000004</v>
      </c>
      <c r="G51" s="44">
        <f t="shared" si="26"/>
        <v>1583.33</v>
      </c>
      <c r="H51" s="44">
        <f t="shared" si="26"/>
        <v>583.33000000000004</v>
      </c>
      <c r="I51" s="44">
        <f t="shared" si="26"/>
        <v>1583.33</v>
      </c>
      <c r="J51" s="44">
        <f t="shared" si="26"/>
        <v>583.33000000000004</v>
      </c>
      <c r="K51" s="44">
        <f t="shared" si="26"/>
        <v>583.33000000000004</v>
      </c>
      <c r="L51" s="44">
        <f t="shared" si="26"/>
        <v>583.33000000000004</v>
      </c>
      <c r="M51" s="44">
        <f t="shared" si="26"/>
        <v>1583.33</v>
      </c>
      <c r="N51" s="44">
        <f t="shared" si="26"/>
        <v>583.33000000000004</v>
      </c>
      <c r="O51" s="44">
        <f t="shared" si="26"/>
        <v>583.33000000000004</v>
      </c>
      <c r="P51" s="44">
        <f t="shared" si="26"/>
        <v>583.33000000000004</v>
      </c>
      <c r="Q51" s="44">
        <f t="shared" si="26"/>
        <v>583.33000000000004</v>
      </c>
      <c r="R51" s="44">
        <f>SUM(F51:Q51)</f>
        <v>9999.9599999999991</v>
      </c>
      <c r="S51" s="46">
        <f t="shared" si="10"/>
        <v>2999.9599999999991</v>
      </c>
    </row>
    <row r="52" spans="1:21" s="22" customFormat="1" x14ac:dyDescent="0.2">
      <c r="A52" s="20"/>
      <c r="B52" s="21"/>
      <c r="C52" s="21"/>
      <c r="D52" s="21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5"/>
      <c r="U52" s="71"/>
    </row>
    <row r="53" spans="1:21" hidden="1" x14ac:dyDescent="0.2">
      <c r="A53" s="8"/>
      <c r="B53" s="9"/>
      <c r="C53" s="9"/>
      <c r="D53" s="28" t="s">
        <v>166</v>
      </c>
      <c r="E53" s="50">
        <v>0</v>
      </c>
      <c r="F53" s="50">
        <v>75</v>
      </c>
      <c r="G53" s="50">
        <v>300</v>
      </c>
      <c r="H53" s="50">
        <v>0</v>
      </c>
      <c r="I53" s="50">
        <v>0</v>
      </c>
      <c r="J53" s="50">
        <v>0</v>
      </c>
      <c r="K53" s="50">
        <v>0</v>
      </c>
      <c r="L53" s="50">
        <v>250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f>SUM(F53:Q53)</f>
        <v>625</v>
      </c>
      <c r="S53" s="46">
        <f t="shared" si="10"/>
        <v>625</v>
      </c>
      <c r="T53" s="11" t="s">
        <v>153</v>
      </c>
    </row>
    <row r="54" spans="1:21" x14ac:dyDescent="0.2">
      <c r="A54" s="8"/>
      <c r="B54" s="9"/>
      <c r="C54" s="27" t="s">
        <v>123</v>
      </c>
      <c r="D54" s="27"/>
      <c r="E54" s="44">
        <f t="shared" ref="E54:Q54" si="27">SUM(E52:E53)</f>
        <v>0</v>
      </c>
      <c r="F54" s="44">
        <f t="shared" si="27"/>
        <v>75</v>
      </c>
      <c r="G54" s="44">
        <f t="shared" si="27"/>
        <v>300</v>
      </c>
      <c r="H54" s="44">
        <f t="shared" si="27"/>
        <v>0</v>
      </c>
      <c r="I54" s="44">
        <f t="shared" si="27"/>
        <v>0</v>
      </c>
      <c r="J54" s="44">
        <f t="shared" si="27"/>
        <v>0</v>
      </c>
      <c r="K54" s="44">
        <f t="shared" si="27"/>
        <v>0</v>
      </c>
      <c r="L54" s="44">
        <f t="shared" si="27"/>
        <v>250</v>
      </c>
      <c r="M54" s="44">
        <f t="shared" si="27"/>
        <v>0</v>
      </c>
      <c r="N54" s="44">
        <f t="shared" si="27"/>
        <v>0</v>
      </c>
      <c r="O54" s="44">
        <f t="shared" si="27"/>
        <v>0</v>
      </c>
      <c r="P54" s="44">
        <f t="shared" si="27"/>
        <v>0</v>
      </c>
      <c r="Q54" s="44">
        <f t="shared" si="27"/>
        <v>0</v>
      </c>
      <c r="R54" s="44">
        <f>SUM(F54:Q54)</f>
        <v>625</v>
      </c>
      <c r="S54" s="46">
        <f t="shared" si="10"/>
        <v>625</v>
      </c>
    </row>
    <row r="55" spans="1:21" s="22" customFormat="1" x14ac:dyDescent="0.2">
      <c r="A55" s="20"/>
      <c r="B55" s="21"/>
      <c r="C55" s="21"/>
      <c r="D55" s="21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55"/>
      <c r="U55" s="71"/>
    </row>
    <row r="56" spans="1:21" hidden="1" x14ac:dyDescent="0.2">
      <c r="A56" s="8"/>
      <c r="B56" s="9"/>
      <c r="C56" s="9"/>
      <c r="D56" s="28" t="s">
        <v>193</v>
      </c>
      <c r="E56" s="50">
        <v>1533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1533</v>
      </c>
      <c r="P56" s="50">
        <v>0</v>
      </c>
      <c r="Q56" s="50">
        <v>0</v>
      </c>
      <c r="R56" s="50">
        <f>SUM(F56:Q56)</f>
        <v>1533</v>
      </c>
      <c r="S56" s="46">
        <f t="shared" si="10"/>
        <v>0</v>
      </c>
      <c r="T56" s="11" t="s">
        <v>148</v>
      </c>
    </row>
    <row r="57" spans="1:21" x14ac:dyDescent="0.2">
      <c r="A57" s="8"/>
      <c r="B57" s="9"/>
      <c r="C57" s="27" t="s">
        <v>124</v>
      </c>
      <c r="D57" s="27"/>
      <c r="E57" s="44">
        <f t="shared" ref="E57:Q57" si="28">SUM(E55:E56)</f>
        <v>1533</v>
      </c>
      <c r="F57" s="44">
        <f t="shared" si="28"/>
        <v>0</v>
      </c>
      <c r="G57" s="44">
        <f t="shared" si="28"/>
        <v>0</v>
      </c>
      <c r="H57" s="44">
        <f t="shared" si="28"/>
        <v>0</v>
      </c>
      <c r="I57" s="44">
        <f t="shared" si="28"/>
        <v>0</v>
      </c>
      <c r="J57" s="44">
        <f t="shared" si="28"/>
        <v>0</v>
      </c>
      <c r="K57" s="44">
        <f t="shared" si="28"/>
        <v>0</v>
      </c>
      <c r="L57" s="44">
        <f t="shared" si="28"/>
        <v>0</v>
      </c>
      <c r="M57" s="44">
        <f t="shared" si="28"/>
        <v>0</v>
      </c>
      <c r="N57" s="44">
        <f t="shared" si="28"/>
        <v>0</v>
      </c>
      <c r="O57" s="44">
        <f t="shared" si="28"/>
        <v>1533</v>
      </c>
      <c r="P57" s="44">
        <f t="shared" si="28"/>
        <v>0</v>
      </c>
      <c r="Q57" s="44">
        <f t="shared" si="28"/>
        <v>0</v>
      </c>
      <c r="R57" s="44">
        <f>SUM(F57:Q57)</f>
        <v>1533</v>
      </c>
      <c r="S57" s="46">
        <f t="shared" si="10"/>
        <v>0</v>
      </c>
    </row>
    <row r="58" spans="1:21" s="22" customFormat="1" x14ac:dyDescent="0.2">
      <c r="A58" s="20"/>
      <c r="B58" s="21"/>
      <c r="C58" s="21"/>
      <c r="D58" s="21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55"/>
      <c r="U58" s="71"/>
    </row>
    <row r="59" spans="1:21" hidden="1" x14ac:dyDescent="0.2">
      <c r="A59" s="8"/>
      <c r="B59" s="9"/>
      <c r="C59" s="9"/>
      <c r="D59" s="28" t="s">
        <v>182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5700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f>SUM(F59:Q59)</f>
        <v>5700</v>
      </c>
      <c r="S59" s="46">
        <f t="shared" si="10"/>
        <v>5700</v>
      </c>
      <c r="T59" s="11" t="s">
        <v>183</v>
      </c>
    </row>
    <row r="60" spans="1:21" hidden="1" x14ac:dyDescent="0.2">
      <c r="A60" s="8"/>
      <c r="B60" s="9"/>
      <c r="C60" s="9"/>
      <c r="D60" s="28" t="s">
        <v>192</v>
      </c>
      <c r="E60" s="50">
        <v>82136</v>
      </c>
      <c r="F60" s="50">
        <v>6748.72</v>
      </c>
      <c r="G60" s="50">
        <v>8583.7199999999993</v>
      </c>
      <c r="H60" s="50">
        <v>6748.72</v>
      </c>
      <c r="I60" s="50">
        <v>6748.72</v>
      </c>
      <c r="J60" s="50">
        <v>6748.72</v>
      </c>
      <c r="K60" s="50">
        <v>6748.72</v>
      </c>
      <c r="L60" s="50">
        <v>6748.72</v>
      </c>
      <c r="M60" s="50">
        <v>6748.72</v>
      </c>
      <c r="N60" s="50">
        <v>6748.72</v>
      </c>
      <c r="O60" s="50">
        <v>6748.72</v>
      </c>
      <c r="P60" s="50">
        <v>6748.72</v>
      </c>
      <c r="Q60" s="50">
        <v>6748.72</v>
      </c>
      <c r="R60" s="50">
        <f>SUM(F60:Q60)</f>
        <v>82819.64</v>
      </c>
      <c r="S60" s="46">
        <f t="shared" si="10"/>
        <v>683.63999999999942</v>
      </c>
      <c r="T60" s="11" t="s">
        <v>148</v>
      </c>
    </row>
    <row r="61" spans="1:21" x14ac:dyDescent="0.2">
      <c r="A61" s="8"/>
      <c r="B61" s="9"/>
      <c r="C61" s="27" t="s">
        <v>125</v>
      </c>
      <c r="D61" s="27"/>
      <c r="E61" s="44">
        <f t="shared" ref="E61:Q61" si="29">SUM(E58:E60)</f>
        <v>82136</v>
      </c>
      <c r="F61" s="44">
        <f t="shared" si="29"/>
        <v>6748.72</v>
      </c>
      <c r="G61" s="44">
        <f t="shared" si="29"/>
        <v>8583.7199999999993</v>
      </c>
      <c r="H61" s="44">
        <f t="shared" si="29"/>
        <v>6748.72</v>
      </c>
      <c r="I61" s="44">
        <f t="shared" si="29"/>
        <v>6748.72</v>
      </c>
      <c r="J61" s="44">
        <f t="shared" si="29"/>
        <v>6748.72</v>
      </c>
      <c r="K61" s="44">
        <f t="shared" si="29"/>
        <v>6748.72</v>
      </c>
      <c r="L61" s="44">
        <f t="shared" si="29"/>
        <v>12448.720000000001</v>
      </c>
      <c r="M61" s="44">
        <f t="shared" si="29"/>
        <v>6748.72</v>
      </c>
      <c r="N61" s="44">
        <f t="shared" si="29"/>
        <v>6748.72</v>
      </c>
      <c r="O61" s="44">
        <f t="shared" si="29"/>
        <v>6748.72</v>
      </c>
      <c r="P61" s="44">
        <f t="shared" si="29"/>
        <v>6748.72</v>
      </c>
      <c r="Q61" s="44">
        <f t="shared" si="29"/>
        <v>6748.72</v>
      </c>
      <c r="R61" s="44">
        <f>SUM(F61:Q61)</f>
        <v>88519.64</v>
      </c>
      <c r="S61" s="46">
        <f t="shared" si="10"/>
        <v>6383.6399999999994</v>
      </c>
    </row>
    <row r="62" spans="1:21" s="22" customFormat="1" x14ac:dyDescent="0.2">
      <c r="A62" s="20"/>
      <c r="B62" s="21"/>
      <c r="C62" s="21"/>
      <c r="D62" s="21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6">
        <f t="shared" si="10"/>
        <v>0</v>
      </c>
      <c r="U62" s="71"/>
    </row>
    <row r="63" spans="1:21" hidden="1" x14ac:dyDescent="0.2">
      <c r="A63" s="8"/>
      <c r="B63" s="9"/>
      <c r="C63" s="9"/>
      <c r="D63" s="28" t="s">
        <v>194</v>
      </c>
      <c r="E63" s="50">
        <v>7500</v>
      </c>
      <c r="F63" s="50">
        <v>833.33</v>
      </c>
      <c r="G63" s="50">
        <v>833.33</v>
      </c>
      <c r="H63" s="50">
        <v>833.33</v>
      </c>
      <c r="I63" s="50">
        <v>833.33</v>
      </c>
      <c r="J63" s="50">
        <v>833.33</v>
      </c>
      <c r="K63" s="50">
        <v>833.33</v>
      </c>
      <c r="L63" s="50">
        <v>833.33</v>
      </c>
      <c r="M63" s="50">
        <v>833.33</v>
      </c>
      <c r="N63" s="50">
        <v>833.33</v>
      </c>
      <c r="O63" s="50">
        <v>833.33</v>
      </c>
      <c r="P63" s="50">
        <v>833.33</v>
      </c>
      <c r="Q63" s="50">
        <v>833.33</v>
      </c>
      <c r="R63" s="50">
        <f>SUM(F63:Q63)</f>
        <v>9999.9600000000009</v>
      </c>
      <c r="S63" s="46">
        <f t="shared" si="10"/>
        <v>2499.9600000000009</v>
      </c>
      <c r="T63" s="11" t="s">
        <v>149</v>
      </c>
    </row>
    <row r="64" spans="1:21" x14ac:dyDescent="0.2">
      <c r="A64" s="8"/>
      <c r="B64" s="9"/>
      <c r="C64" s="27" t="s">
        <v>126</v>
      </c>
      <c r="D64" s="27"/>
      <c r="E64" s="44">
        <f t="shared" ref="E64:Q64" si="30">SUM(E62:E63)</f>
        <v>7500</v>
      </c>
      <c r="F64" s="44">
        <f t="shared" si="30"/>
        <v>833.33</v>
      </c>
      <c r="G64" s="44">
        <f t="shared" si="30"/>
        <v>833.33</v>
      </c>
      <c r="H64" s="44">
        <f t="shared" si="30"/>
        <v>833.33</v>
      </c>
      <c r="I64" s="44">
        <f t="shared" si="30"/>
        <v>833.33</v>
      </c>
      <c r="J64" s="44">
        <f t="shared" si="30"/>
        <v>833.33</v>
      </c>
      <c r="K64" s="44">
        <f t="shared" si="30"/>
        <v>833.33</v>
      </c>
      <c r="L64" s="44">
        <f t="shared" si="30"/>
        <v>833.33</v>
      </c>
      <c r="M64" s="44">
        <f t="shared" si="30"/>
        <v>833.33</v>
      </c>
      <c r="N64" s="44">
        <f t="shared" si="30"/>
        <v>833.33</v>
      </c>
      <c r="O64" s="44">
        <f t="shared" si="30"/>
        <v>833.33</v>
      </c>
      <c r="P64" s="44">
        <f t="shared" si="30"/>
        <v>833.33</v>
      </c>
      <c r="Q64" s="44">
        <f t="shared" si="30"/>
        <v>833.33</v>
      </c>
      <c r="R64" s="44">
        <f>SUM(F64:Q64)</f>
        <v>9999.9600000000009</v>
      </c>
      <c r="S64" s="46">
        <f t="shared" si="10"/>
        <v>2499.9600000000009</v>
      </c>
    </row>
    <row r="65" spans="1:21" s="22" customFormat="1" x14ac:dyDescent="0.2">
      <c r="A65" s="20"/>
      <c r="B65" s="21"/>
      <c r="C65" s="21"/>
      <c r="D65" s="21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5"/>
      <c r="U65" s="71"/>
    </row>
    <row r="66" spans="1:21" hidden="1" x14ac:dyDescent="0.2">
      <c r="A66" s="8"/>
      <c r="B66" s="9"/>
      <c r="C66" s="9"/>
      <c r="D66" s="28" t="s">
        <v>174</v>
      </c>
      <c r="E66" s="50">
        <v>3000</v>
      </c>
      <c r="F66" s="50">
        <f>E66/12</f>
        <v>250</v>
      </c>
      <c r="G66" s="50">
        <f t="shared" ref="G66:Q66" si="31">F66</f>
        <v>250</v>
      </c>
      <c r="H66" s="50">
        <f t="shared" si="31"/>
        <v>250</v>
      </c>
      <c r="I66" s="50">
        <f t="shared" si="31"/>
        <v>250</v>
      </c>
      <c r="J66" s="50">
        <f t="shared" si="31"/>
        <v>250</v>
      </c>
      <c r="K66" s="50">
        <f t="shared" si="31"/>
        <v>250</v>
      </c>
      <c r="L66" s="50">
        <f t="shared" si="31"/>
        <v>250</v>
      </c>
      <c r="M66" s="50">
        <f t="shared" si="31"/>
        <v>250</v>
      </c>
      <c r="N66" s="50">
        <f t="shared" si="31"/>
        <v>250</v>
      </c>
      <c r="O66" s="50">
        <f t="shared" si="31"/>
        <v>250</v>
      </c>
      <c r="P66" s="50">
        <f t="shared" si="31"/>
        <v>250</v>
      </c>
      <c r="Q66" s="50">
        <f t="shared" si="31"/>
        <v>250</v>
      </c>
      <c r="R66" s="50">
        <f t="shared" ref="R66:R69" si="32">SUM(F66:Q66)</f>
        <v>3000</v>
      </c>
      <c r="S66" s="46">
        <f t="shared" si="10"/>
        <v>0</v>
      </c>
      <c r="T66" s="11" t="s">
        <v>143</v>
      </c>
    </row>
    <row r="67" spans="1:21" hidden="1" x14ac:dyDescent="0.2">
      <c r="A67" s="8"/>
      <c r="B67" s="9"/>
      <c r="C67" s="9"/>
      <c r="D67" s="28" t="s">
        <v>173</v>
      </c>
      <c r="E67" s="50">
        <v>5000</v>
      </c>
      <c r="F67" s="50">
        <v>1250</v>
      </c>
      <c r="G67" s="50">
        <v>1250</v>
      </c>
      <c r="H67" s="50">
        <v>1250</v>
      </c>
      <c r="I67" s="50">
        <v>1250</v>
      </c>
      <c r="J67" s="50">
        <v>1250</v>
      </c>
      <c r="K67" s="50">
        <v>1250</v>
      </c>
      <c r="L67" s="50">
        <v>1250</v>
      </c>
      <c r="M67" s="50">
        <v>1250</v>
      </c>
      <c r="N67" s="50">
        <v>1250</v>
      </c>
      <c r="O67" s="50">
        <v>1250</v>
      </c>
      <c r="P67" s="50">
        <v>1250</v>
      </c>
      <c r="Q67" s="50">
        <v>1250</v>
      </c>
      <c r="R67" s="50">
        <f t="shared" si="32"/>
        <v>15000</v>
      </c>
      <c r="S67" s="46">
        <f t="shared" si="10"/>
        <v>10000</v>
      </c>
    </row>
    <row r="68" spans="1:21" hidden="1" x14ac:dyDescent="0.2">
      <c r="A68" s="8"/>
      <c r="B68" s="9"/>
      <c r="C68" s="9"/>
      <c r="D68" s="28" t="s">
        <v>171</v>
      </c>
      <c r="E68" s="50">
        <v>60000</v>
      </c>
      <c r="F68" s="50">
        <v>4500</v>
      </c>
      <c r="G68" s="50">
        <v>4500</v>
      </c>
      <c r="H68" s="50">
        <v>4500</v>
      </c>
      <c r="I68" s="50">
        <v>4500</v>
      </c>
      <c r="J68" s="50">
        <v>4500</v>
      </c>
      <c r="K68" s="50">
        <v>4500</v>
      </c>
      <c r="L68" s="50">
        <v>4500</v>
      </c>
      <c r="M68" s="50">
        <v>4500</v>
      </c>
      <c r="N68" s="50">
        <v>4500</v>
      </c>
      <c r="O68" s="50">
        <v>4500</v>
      </c>
      <c r="P68" s="50">
        <v>4500</v>
      </c>
      <c r="Q68" s="50">
        <v>4500</v>
      </c>
      <c r="R68" s="50">
        <f t="shared" si="32"/>
        <v>54000</v>
      </c>
      <c r="S68" s="46">
        <f t="shared" si="10"/>
        <v>-6000</v>
      </c>
      <c r="T68" s="11" t="s">
        <v>172</v>
      </c>
    </row>
    <row r="69" spans="1:21" x14ac:dyDescent="0.2">
      <c r="A69" s="8"/>
      <c r="B69" s="9"/>
      <c r="C69" s="27" t="s">
        <v>127</v>
      </c>
      <c r="D69" s="31"/>
      <c r="E69" s="44">
        <f t="shared" ref="E69:Q69" si="33">SUM(E66:E68)</f>
        <v>68000</v>
      </c>
      <c r="F69" s="44">
        <f t="shared" si="33"/>
        <v>6000</v>
      </c>
      <c r="G69" s="44">
        <f t="shared" si="33"/>
        <v>6000</v>
      </c>
      <c r="H69" s="44">
        <f t="shared" si="33"/>
        <v>6000</v>
      </c>
      <c r="I69" s="44">
        <f t="shared" si="33"/>
        <v>6000</v>
      </c>
      <c r="J69" s="44">
        <f t="shared" si="33"/>
        <v>6000</v>
      </c>
      <c r="K69" s="44">
        <f t="shared" si="33"/>
        <v>6000</v>
      </c>
      <c r="L69" s="44">
        <f t="shared" si="33"/>
        <v>6000</v>
      </c>
      <c r="M69" s="44">
        <f t="shared" si="33"/>
        <v>6000</v>
      </c>
      <c r="N69" s="44">
        <f t="shared" si="33"/>
        <v>6000</v>
      </c>
      <c r="O69" s="44">
        <f t="shared" si="33"/>
        <v>6000</v>
      </c>
      <c r="P69" s="44">
        <f t="shared" si="33"/>
        <v>6000</v>
      </c>
      <c r="Q69" s="44">
        <f t="shared" si="33"/>
        <v>6000</v>
      </c>
      <c r="R69" s="44">
        <f t="shared" si="32"/>
        <v>72000</v>
      </c>
      <c r="S69" s="46">
        <f t="shared" si="10"/>
        <v>4000</v>
      </c>
    </row>
    <row r="70" spans="1:21" s="22" customFormat="1" x14ac:dyDescent="0.2">
      <c r="A70" s="20"/>
      <c r="B70" s="21"/>
      <c r="C70" s="21"/>
      <c r="D70" s="21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55"/>
      <c r="U70" s="71"/>
    </row>
    <row r="71" spans="1:21" hidden="1" x14ac:dyDescent="0.2">
      <c r="A71" s="8"/>
      <c r="B71" s="9"/>
      <c r="C71" s="9"/>
      <c r="D71" s="28" t="s">
        <v>195</v>
      </c>
      <c r="E71" s="50">
        <v>125000</v>
      </c>
      <c r="F71" s="50">
        <v>9166.67</v>
      </c>
      <c r="G71" s="50">
        <f t="shared" ref="G71:P71" si="34">F71</f>
        <v>9166.67</v>
      </c>
      <c r="H71" s="50">
        <f t="shared" si="34"/>
        <v>9166.67</v>
      </c>
      <c r="I71" s="50">
        <f t="shared" si="34"/>
        <v>9166.67</v>
      </c>
      <c r="J71" s="50">
        <f t="shared" si="34"/>
        <v>9166.67</v>
      </c>
      <c r="K71" s="50">
        <f t="shared" si="34"/>
        <v>9166.67</v>
      </c>
      <c r="L71" s="50">
        <f t="shared" si="34"/>
        <v>9166.67</v>
      </c>
      <c r="M71" s="50">
        <f t="shared" si="34"/>
        <v>9166.67</v>
      </c>
      <c r="N71" s="50">
        <f t="shared" si="34"/>
        <v>9166.67</v>
      </c>
      <c r="O71" s="50">
        <f t="shared" si="34"/>
        <v>9166.67</v>
      </c>
      <c r="P71" s="50">
        <f t="shared" si="34"/>
        <v>9166.67</v>
      </c>
      <c r="Q71" s="50">
        <v>39166.67</v>
      </c>
      <c r="R71" s="50">
        <f>SUM(F71:Q71)</f>
        <v>140000.03999999998</v>
      </c>
      <c r="S71" s="46">
        <f t="shared" si="10"/>
        <v>15000.039999999979</v>
      </c>
      <c r="T71" s="11" t="s">
        <v>181</v>
      </c>
    </row>
    <row r="72" spans="1:21" hidden="1" x14ac:dyDescent="0.2">
      <c r="A72" s="8"/>
      <c r="B72" s="9"/>
      <c r="C72" s="9"/>
      <c r="D72" s="28" t="s">
        <v>196</v>
      </c>
      <c r="E72" s="50">
        <v>42000</v>
      </c>
      <c r="F72" s="50">
        <v>7291.66</v>
      </c>
      <c r="G72" s="50">
        <v>7291.66</v>
      </c>
      <c r="H72" s="50">
        <v>7291.66</v>
      </c>
      <c r="I72" s="50">
        <v>7291.66</v>
      </c>
      <c r="J72" s="50">
        <v>7291.66</v>
      </c>
      <c r="K72" s="50">
        <v>7291.66</v>
      </c>
      <c r="L72" s="50">
        <v>7291.66</v>
      </c>
      <c r="M72" s="50">
        <v>7291.66</v>
      </c>
      <c r="N72" s="50">
        <v>7291.66</v>
      </c>
      <c r="O72" s="50">
        <v>7291.66</v>
      </c>
      <c r="P72" s="50">
        <v>7291.66</v>
      </c>
      <c r="Q72" s="50">
        <v>7291.66</v>
      </c>
      <c r="R72" s="50">
        <f>SUM(F72:Q72)</f>
        <v>87499.920000000027</v>
      </c>
      <c r="S72" s="46">
        <f t="shared" si="10"/>
        <v>45499.920000000027</v>
      </c>
      <c r="T72" s="11" t="s">
        <v>178</v>
      </c>
    </row>
    <row r="73" spans="1:21" hidden="1" x14ac:dyDescent="0.2">
      <c r="A73" s="8"/>
      <c r="B73" s="9"/>
      <c r="C73" s="9"/>
      <c r="D73" s="28" t="s">
        <v>197</v>
      </c>
      <c r="E73" s="50">
        <v>12000</v>
      </c>
      <c r="F73" s="50">
        <v>2000</v>
      </c>
      <c r="G73" s="50">
        <v>2000</v>
      </c>
      <c r="H73" s="50">
        <v>2000</v>
      </c>
      <c r="I73" s="50">
        <v>2000</v>
      </c>
      <c r="J73" s="50">
        <v>2000</v>
      </c>
      <c r="K73" s="50">
        <v>2000</v>
      </c>
      <c r="L73" s="50">
        <v>2000</v>
      </c>
      <c r="M73" s="50">
        <v>2000</v>
      </c>
      <c r="N73" s="50">
        <v>2000</v>
      </c>
      <c r="O73" s="50">
        <v>2000</v>
      </c>
      <c r="P73" s="50">
        <v>2000</v>
      </c>
      <c r="Q73" s="50">
        <v>2000</v>
      </c>
      <c r="R73" s="50">
        <f>SUM(F73:Q73)</f>
        <v>24000</v>
      </c>
      <c r="S73" s="46">
        <f t="shared" si="10"/>
        <v>12000</v>
      </c>
      <c r="T73" s="11" t="s">
        <v>216</v>
      </c>
    </row>
    <row r="74" spans="1:21" x14ac:dyDescent="0.2">
      <c r="A74" s="8"/>
      <c r="B74" s="9"/>
      <c r="C74" s="27" t="s">
        <v>128</v>
      </c>
      <c r="D74" s="31"/>
      <c r="E74" s="44">
        <f t="shared" ref="E74:Q74" si="35">SUM(E71:E73)</f>
        <v>179000</v>
      </c>
      <c r="F74" s="44">
        <f t="shared" si="35"/>
        <v>18458.330000000002</v>
      </c>
      <c r="G74" s="44">
        <f t="shared" si="35"/>
        <v>18458.330000000002</v>
      </c>
      <c r="H74" s="44">
        <f t="shared" si="35"/>
        <v>18458.330000000002</v>
      </c>
      <c r="I74" s="44">
        <f t="shared" si="35"/>
        <v>18458.330000000002</v>
      </c>
      <c r="J74" s="44">
        <f t="shared" si="35"/>
        <v>18458.330000000002</v>
      </c>
      <c r="K74" s="44">
        <f t="shared" si="35"/>
        <v>18458.330000000002</v>
      </c>
      <c r="L74" s="44">
        <f t="shared" si="35"/>
        <v>18458.330000000002</v>
      </c>
      <c r="M74" s="44">
        <f t="shared" si="35"/>
        <v>18458.330000000002</v>
      </c>
      <c r="N74" s="44">
        <f t="shared" si="35"/>
        <v>18458.330000000002</v>
      </c>
      <c r="O74" s="44">
        <f t="shared" si="35"/>
        <v>18458.330000000002</v>
      </c>
      <c r="P74" s="44">
        <f t="shared" si="35"/>
        <v>18458.330000000002</v>
      </c>
      <c r="Q74" s="44">
        <f t="shared" si="35"/>
        <v>48458.33</v>
      </c>
      <c r="R74" s="44">
        <f>SUM(F74:Q74)</f>
        <v>251499.96000000008</v>
      </c>
      <c r="S74" s="46">
        <f t="shared" si="10"/>
        <v>72499.960000000079</v>
      </c>
    </row>
    <row r="75" spans="1:21" x14ac:dyDescent="0.2">
      <c r="A75" s="8"/>
      <c r="B75" s="9"/>
      <c r="C75" s="9"/>
      <c r="D75" s="8"/>
      <c r="E75" s="45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</row>
    <row r="76" spans="1:21" hidden="1" x14ac:dyDescent="0.2">
      <c r="A76" s="8"/>
      <c r="B76" s="9"/>
      <c r="C76" s="9"/>
      <c r="D76" s="28" t="s">
        <v>198</v>
      </c>
      <c r="E76" s="50">
        <v>500</v>
      </c>
      <c r="F76" s="50">
        <v>500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f>SUM(F76:Q76)</f>
        <v>500</v>
      </c>
      <c r="S76" s="46">
        <f t="shared" si="10"/>
        <v>0</v>
      </c>
      <c r="T76" s="11" t="s">
        <v>177</v>
      </c>
    </row>
    <row r="77" spans="1:21" x14ac:dyDescent="0.2">
      <c r="A77" s="8"/>
      <c r="B77" s="9"/>
      <c r="C77" s="27" t="s">
        <v>129</v>
      </c>
      <c r="D77" s="27"/>
      <c r="E77" s="44">
        <f t="shared" ref="E77:Q77" si="36">SUM(E76:E76)</f>
        <v>500</v>
      </c>
      <c r="F77" s="44">
        <f t="shared" si="36"/>
        <v>500</v>
      </c>
      <c r="G77" s="44">
        <f t="shared" si="36"/>
        <v>0</v>
      </c>
      <c r="H77" s="44">
        <f t="shared" si="36"/>
        <v>0</v>
      </c>
      <c r="I77" s="44">
        <f t="shared" si="36"/>
        <v>0</v>
      </c>
      <c r="J77" s="44">
        <f t="shared" si="36"/>
        <v>0</v>
      </c>
      <c r="K77" s="44">
        <f t="shared" si="36"/>
        <v>0</v>
      </c>
      <c r="L77" s="44">
        <f t="shared" si="36"/>
        <v>0</v>
      </c>
      <c r="M77" s="44">
        <f t="shared" si="36"/>
        <v>0</v>
      </c>
      <c r="N77" s="44">
        <f t="shared" si="36"/>
        <v>0</v>
      </c>
      <c r="O77" s="44">
        <f t="shared" si="36"/>
        <v>0</v>
      </c>
      <c r="P77" s="44">
        <f t="shared" si="36"/>
        <v>0</v>
      </c>
      <c r="Q77" s="44">
        <f t="shared" si="36"/>
        <v>0</v>
      </c>
      <c r="R77" s="44">
        <f>SUM(F77:Q77)</f>
        <v>500</v>
      </c>
      <c r="S77" s="46">
        <f t="shared" si="10"/>
        <v>0</v>
      </c>
    </row>
    <row r="78" spans="1:21" x14ac:dyDescent="0.2">
      <c r="A78" s="8"/>
      <c r="B78" s="9"/>
      <c r="C78" s="9"/>
      <c r="D78" s="9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</row>
    <row r="79" spans="1:21" hidden="1" x14ac:dyDescent="0.2">
      <c r="A79" s="8"/>
      <c r="B79" s="9"/>
      <c r="C79" s="9"/>
      <c r="D79" s="28" t="s">
        <v>199</v>
      </c>
      <c r="E79" s="50">
        <v>3500</v>
      </c>
      <c r="F79" s="50">
        <v>291.66000000000003</v>
      </c>
      <c r="G79" s="50">
        <v>291.66000000000003</v>
      </c>
      <c r="H79" s="50">
        <v>291.66000000000003</v>
      </c>
      <c r="I79" s="50">
        <v>291.66000000000003</v>
      </c>
      <c r="J79" s="50">
        <v>291.66000000000003</v>
      </c>
      <c r="K79" s="50">
        <v>291.66000000000003</v>
      </c>
      <c r="L79" s="50">
        <v>291.66000000000003</v>
      </c>
      <c r="M79" s="50">
        <v>291.66000000000003</v>
      </c>
      <c r="N79" s="50">
        <v>291.66000000000003</v>
      </c>
      <c r="O79" s="50">
        <v>291.66000000000003</v>
      </c>
      <c r="P79" s="50">
        <v>291.66000000000003</v>
      </c>
      <c r="Q79" s="50">
        <v>291.66000000000003</v>
      </c>
      <c r="R79" s="50">
        <f>SUM(F79:Q79)</f>
        <v>3499.9199999999996</v>
      </c>
      <c r="S79" s="46">
        <f t="shared" si="10"/>
        <v>-8.0000000000381988E-2</v>
      </c>
      <c r="T79" s="11" t="s">
        <v>176</v>
      </c>
    </row>
    <row r="80" spans="1:21" x14ac:dyDescent="0.2">
      <c r="A80" s="8"/>
      <c r="B80" s="9"/>
      <c r="C80" s="27" t="s">
        <v>130</v>
      </c>
      <c r="D80" s="27"/>
      <c r="E80" s="44">
        <f t="shared" ref="E80:Q80" si="37">SUM(E78:E79)</f>
        <v>3500</v>
      </c>
      <c r="F80" s="44">
        <f t="shared" si="37"/>
        <v>291.66000000000003</v>
      </c>
      <c r="G80" s="44">
        <f t="shared" si="37"/>
        <v>291.66000000000003</v>
      </c>
      <c r="H80" s="44">
        <f t="shared" si="37"/>
        <v>291.66000000000003</v>
      </c>
      <c r="I80" s="44">
        <f t="shared" si="37"/>
        <v>291.66000000000003</v>
      </c>
      <c r="J80" s="44">
        <f t="shared" si="37"/>
        <v>291.66000000000003</v>
      </c>
      <c r="K80" s="44">
        <f t="shared" si="37"/>
        <v>291.66000000000003</v>
      </c>
      <c r="L80" s="44">
        <f t="shared" si="37"/>
        <v>291.66000000000003</v>
      </c>
      <c r="M80" s="44">
        <f t="shared" si="37"/>
        <v>291.66000000000003</v>
      </c>
      <c r="N80" s="44">
        <f t="shared" si="37"/>
        <v>291.66000000000003</v>
      </c>
      <c r="O80" s="44">
        <f t="shared" si="37"/>
        <v>291.66000000000003</v>
      </c>
      <c r="P80" s="44">
        <f t="shared" si="37"/>
        <v>291.66000000000003</v>
      </c>
      <c r="Q80" s="44">
        <f t="shared" si="37"/>
        <v>291.66000000000003</v>
      </c>
      <c r="R80" s="44">
        <f>SUM(F80:Q80)</f>
        <v>3499.9199999999996</v>
      </c>
      <c r="S80" s="46">
        <f t="shared" si="10"/>
        <v>-8.0000000000381988E-2</v>
      </c>
    </row>
    <row r="81" spans="1:21" x14ac:dyDescent="0.2">
      <c r="A81" s="8"/>
      <c r="B81" s="9"/>
      <c r="C81" s="9"/>
      <c r="D81" s="8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21" hidden="1" x14ac:dyDescent="0.2">
      <c r="A82" s="8"/>
      <c r="B82" s="9"/>
      <c r="C82" s="9"/>
      <c r="D82" s="28" t="s">
        <v>200</v>
      </c>
      <c r="E82" s="50">
        <v>10000</v>
      </c>
      <c r="F82" s="50">
        <v>833.33</v>
      </c>
      <c r="G82" s="50">
        <v>833.33</v>
      </c>
      <c r="H82" s="50">
        <v>833.33</v>
      </c>
      <c r="I82" s="50">
        <v>833.33</v>
      </c>
      <c r="J82" s="50">
        <v>833.33</v>
      </c>
      <c r="K82" s="50">
        <v>833.33</v>
      </c>
      <c r="L82" s="50">
        <v>833.33</v>
      </c>
      <c r="M82" s="50">
        <v>833.33</v>
      </c>
      <c r="N82" s="50">
        <v>833.33</v>
      </c>
      <c r="O82" s="50">
        <v>833.33</v>
      </c>
      <c r="P82" s="50">
        <v>833.33</v>
      </c>
      <c r="Q82" s="50">
        <v>833.33</v>
      </c>
      <c r="R82" s="50">
        <f>SUM(F82:Q82)</f>
        <v>9999.9600000000009</v>
      </c>
      <c r="S82" s="46">
        <f t="shared" si="10"/>
        <v>-3.9999999999054126E-2</v>
      </c>
      <c r="T82" s="11" t="s">
        <v>153</v>
      </c>
    </row>
    <row r="83" spans="1:21" hidden="1" x14ac:dyDescent="0.2">
      <c r="A83" s="8"/>
      <c r="B83" s="9"/>
      <c r="C83" s="9"/>
      <c r="D83" s="28" t="s">
        <v>201</v>
      </c>
      <c r="E83" s="50">
        <v>20000</v>
      </c>
      <c r="F83" s="50">
        <v>1666.66</v>
      </c>
      <c r="G83" s="50">
        <v>1666.66</v>
      </c>
      <c r="H83" s="50">
        <v>1666.66</v>
      </c>
      <c r="I83" s="50">
        <v>1666.66</v>
      </c>
      <c r="J83" s="50">
        <v>1666.66</v>
      </c>
      <c r="K83" s="50">
        <v>1666.66</v>
      </c>
      <c r="L83" s="50">
        <v>1666.66</v>
      </c>
      <c r="M83" s="50">
        <v>1666.66</v>
      </c>
      <c r="N83" s="50">
        <v>1666.66</v>
      </c>
      <c r="O83" s="50">
        <v>1666.66</v>
      </c>
      <c r="P83" s="50">
        <v>1666.66</v>
      </c>
      <c r="Q83" s="50">
        <v>1666.66</v>
      </c>
      <c r="R83" s="50">
        <f t="shared" ref="R83:R86" si="38">SUM(F83:Q83)</f>
        <v>19999.920000000002</v>
      </c>
      <c r="S83" s="46">
        <f t="shared" si="10"/>
        <v>-7.9999999998108251E-2</v>
      </c>
      <c r="T83" s="11" t="s">
        <v>153</v>
      </c>
    </row>
    <row r="84" spans="1:21" hidden="1" x14ac:dyDescent="0.2">
      <c r="A84" s="8"/>
      <c r="B84" s="9"/>
      <c r="C84" s="9"/>
      <c r="D84" s="28" t="s">
        <v>202</v>
      </c>
      <c r="E84" s="50">
        <v>6000</v>
      </c>
      <c r="F84" s="50">
        <v>500</v>
      </c>
      <c r="G84" s="50">
        <v>500</v>
      </c>
      <c r="H84" s="50">
        <v>500</v>
      </c>
      <c r="I84" s="50">
        <v>500</v>
      </c>
      <c r="J84" s="50">
        <v>500</v>
      </c>
      <c r="K84" s="50">
        <v>500</v>
      </c>
      <c r="L84" s="50">
        <v>500</v>
      </c>
      <c r="M84" s="50">
        <v>500</v>
      </c>
      <c r="N84" s="50">
        <v>500</v>
      </c>
      <c r="O84" s="50">
        <v>500</v>
      </c>
      <c r="P84" s="50">
        <v>500</v>
      </c>
      <c r="Q84" s="50">
        <v>500</v>
      </c>
      <c r="R84" s="50">
        <f t="shared" si="38"/>
        <v>6000</v>
      </c>
      <c r="S84" s="46">
        <f t="shared" si="10"/>
        <v>0</v>
      </c>
      <c r="T84" s="11" t="s">
        <v>147</v>
      </c>
    </row>
    <row r="85" spans="1:21" hidden="1" x14ac:dyDescent="0.2">
      <c r="A85" s="8"/>
      <c r="B85" s="9"/>
      <c r="C85" s="9"/>
      <c r="D85" s="28" t="s">
        <v>204</v>
      </c>
      <c r="E85" s="50">
        <v>7000</v>
      </c>
      <c r="F85" s="50">
        <v>583.33000000000004</v>
      </c>
      <c r="G85" s="50">
        <v>583.33000000000004</v>
      </c>
      <c r="H85" s="50">
        <v>583.33000000000004</v>
      </c>
      <c r="I85" s="50">
        <v>583.33000000000004</v>
      </c>
      <c r="J85" s="50">
        <v>583.33000000000004</v>
      </c>
      <c r="K85" s="50">
        <v>583.33000000000004</v>
      </c>
      <c r="L85" s="50">
        <v>583.33000000000004</v>
      </c>
      <c r="M85" s="50">
        <v>583.33000000000004</v>
      </c>
      <c r="N85" s="50">
        <v>583.33000000000004</v>
      </c>
      <c r="O85" s="50">
        <v>583.33000000000004</v>
      </c>
      <c r="P85" s="50">
        <v>583.33000000000004</v>
      </c>
      <c r="Q85" s="50">
        <v>583.33000000000004</v>
      </c>
      <c r="R85" s="50">
        <f t="shared" si="38"/>
        <v>6999.96</v>
      </c>
      <c r="S85" s="46">
        <f t="shared" si="10"/>
        <v>-3.999999999996362E-2</v>
      </c>
      <c r="T85" s="11" t="s">
        <v>145</v>
      </c>
    </row>
    <row r="86" spans="1:21" hidden="1" x14ac:dyDescent="0.2">
      <c r="A86" s="8"/>
      <c r="B86" s="9"/>
      <c r="C86" s="9"/>
      <c r="D86" s="28" t="s">
        <v>203</v>
      </c>
      <c r="E86" s="50">
        <v>3000</v>
      </c>
      <c r="F86" s="50">
        <v>250</v>
      </c>
      <c r="G86" s="50">
        <v>250</v>
      </c>
      <c r="H86" s="50">
        <v>250</v>
      </c>
      <c r="I86" s="50">
        <v>250</v>
      </c>
      <c r="J86" s="50">
        <v>250</v>
      </c>
      <c r="K86" s="50">
        <v>250</v>
      </c>
      <c r="L86" s="50">
        <v>250</v>
      </c>
      <c r="M86" s="50">
        <v>250</v>
      </c>
      <c r="N86" s="50">
        <v>250</v>
      </c>
      <c r="O86" s="50">
        <v>250</v>
      </c>
      <c r="P86" s="50">
        <v>250</v>
      </c>
      <c r="Q86" s="50">
        <v>250</v>
      </c>
      <c r="R86" s="50">
        <f t="shared" si="38"/>
        <v>3000</v>
      </c>
      <c r="S86" s="46">
        <f t="shared" si="10"/>
        <v>0</v>
      </c>
      <c r="T86" s="11" t="s">
        <v>180</v>
      </c>
    </row>
    <row r="87" spans="1:21" x14ac:dyDescent="0.2">
      <c r="A87" s="8"/>
      <c r="B87" s="9"/>
      <c r="C87" s="27" t="s">
        <v>131</v>
      </c>
      <c r="D87" s="31"/>
      <c r="E87" s="44">
        <f t="shared" ref="E87:Q87" si="39">SUM(E82:E86)</f>
        <v>46000</v>
      </c>
      <c r="F87" s="44">
        <f t="shared" si="39"/>
        <v>3833.32</v>
      </c>
      <c r="G87" s="44">
        <f t="shared" si="39"/>
        <v>3833.32</v>
      </c>
      <c r="H87" s="44">
        <f t="shared" si="39"/>
        <v>3833.32</v>
      </c>
      <c r="I87" s="44">
        <f t="shared" si="39"/>
        <v>3833.32</v>
      </c>
      <c r="J87" s="44">
        <f t="shared" si="39"/>
        <v>3833.32</v>
      </c>
      <c r="K87" s="44">
        <f t="shared" si="39"/>
        <v>3833.32</v>
      </c>
      <c r="L87" s="44">
        <f t="shared" si="39"/>
        <v>3833.32</v>
      </c>
      <c r="M87" s="44">
        <f t="shared" si="39"/>
        <v>3833.32</v>
      </c>
      <c r="N87" s="44">
        <f t="shared" si="39"/>
        <v>3833.32</v>
      </c>
      <c r="O87" s="44">
        <f t="shared" si="39"/>
        <v>3833.32</v>
      </c>
      <c r="P87" s="44">
        <f t="shared" si="39"/>
        <v>3833.32</v>
      </c>
      <c r="Q87" s="44">
        <f t="shared" si="39"/>
        <v>3833.32</v>
      </c>
      <c r="R87" s="44">
        <f>SUM(F87:Q87)</f>
        <v>45999.840000000004</v>
      </c>
      <c r="S87" s="46">
        <f t="shared" ref="S87" si="40">+R87-E87</f>
        <v>-0.1599999999962165</v>
      </c>
    </row>
    <row r="88" spans="1:21" s="22" customFormat="1" x14ac:dyDescent="0.2">
      <c r="A88" s="20"/>
      <c r="B88" s="21"/>
      <c r="C88" s="21"/>
      <c r="D88" s="20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55"/>
      <c r="U88" s="71"/>
    </row>
    <row r="89" spans="1:21" hidden="1" x14ac:dyDescent="0.2">
      <c r="A89" s="8"/>
      <c r="B89" s="9"/>
      <c r="C89" s="9"/>
      <c r="D89" s="28" t="s">
        <v>166</v>
      </c>
      <c r="E89" s="50">
        <v>0</v>
      </c>
      <c r="F89" s="50">
        <v>100</v>
      </c>
      <c r="G89" s="50">
        <v>100</v>
      </c>
      <c r="H89" s="50">
        <v>100</v>
      </c>
      <c r="I89" s="50">
        <v>100</v>
      </c>
      <c r="J89" s="50">
        <v>100</v>
      </c>
      <c r="K89" s="50">
        <v>100</v>
      </c>
      <c r="L89" s="50">
        <v>100</v>
      </c>
      <c r="M89" s="50">
        <v>100</v>
      </c>
      <c r="N89" s="50">
        <v>100</v>
      </c>
      <c r="O89" s="50">
        <v>100</v>
      </c>
      <c r="P89" s="50">
        <v>100</v>
      </c>
      <c r="Q89" s="50">
        <v>100</v>
      </c>
      <c r="R89" s="50">
        <f>SUM(F89:Q89)</f>
        <v>1200</v>
      </c>
      <c r="S89" s="46">
        <f t="shared" ref="S89:S93" si="41">+R89-E89</f>
        <v>1200</v>
      </c>
      <c r="T89" s="11" t="s">
        <v>153</v>
      </c>
    </row>
    <row r="90" spans="1:21" hidden="1" x14ac:dyDescent="0.2">
      <c r="A90" s="8"/>
      <c r="B90" s="9"/>
      <c r="C90" s="9"/>
      <c r="D90" s="28" t="s">
        <v>167</v>
      </c>
      <c r="E90" s="50">
        <v>0</v>
      </c>
      <c r="F90" s="50">
        <v>50</v>
      </c>
      <c r="G90" s="50">
        <v>50</v>
      </c>
      <c r="H90" s="50">
        <v>50</v>
      </c>
      <c r="I90" s="50">
        <v>50</v>
      </c>
      <c r="J90" s="50">
        <v>50</v>
      </c>
      <c r="K90" s="50">
        <v>50</v>
      </c>
      <c r="L90" s="50">
        <v>50</v>
      </c>
      <c r="M90" s="50">
        <v>50</v>
      </c>
      <c r="N90" s="50">
        <v>50</v>
      </c>
      <c r="O90" s="50">
        <v>50</v>
      </c>
      <c r="P90" s="50">
        <v>50</v>
      </c>
      <c r="Q90" s="50">
        <v>50</v>
      </c>
      <c r="R90" s="50">
        <f>SUM(F90:Q90)</f>
        <v>600</v>
      </c>
      <c r="S90" s="46">
        <f t="shared" si="41"/>
        <v>600</v>
      </c>
      <c r="T90" s="11" t="s">
        <v>169</v>
      </c>
    </row>
    <row r="91" spans="1:21" hidden="1" x14ac:dyDescent="0.2">
      <c r="A91" s="8"/>
      <c r="B91" s="9"/>
      <c r="C91" s="9"/>
      <c r="D91" s="28" t="s">
        <v>146</v>
      </c>
      <c r="E91" s="50">
        <v>0</v>
      </c>
      <c r="F91" s="50">
        <v>100</v>
      </c>
      <c r="G91" s="50">
        <v>100</v>
      </c>
      <c r="H91" s="50">
        <v>100</v>
      </c>
      <c r="I91" s="50">
        <v>100</v>
      </c>
      <c r="J91" s="50">
        <v>100</v>
      </c>
      <c r="K91" s="50">
        <v>100</v>
      </c>
      <c r="L91" s="50">
        <v>100</v>
      </c>
      <c r="M91" s="50">
        <v>100</v>
      </c>
      <c r="N91" s="50">
        <v>100</v>
      </c>
      <c r="O91" s="50">
        <v>100</v>
      </c>
      <c r="P91" s="50">
        <v>0</v>
      </c>
      <c r="Q91" s="50">
        <v>0</v>
      </c>
      <c r="R91" s="50">
        <f>SUM(F91:Q91)</f>
        <v>1000</v>
      </c>
      <c r="S91" s="46">
        <f t="shared" si="41"/>
        <v>1000</v>
      </c>
      <c r="T91" s="11" t="s">
        <v>168</v>
      </c>
    </row>
    <row r="92" spans="1:21" hidden="1" x14ac:dyDescent="0.2">
      <c r="A92" s="8"/>
      <c r="B92" s="9"/>
      <c r="C92" s="9"/>
      <c r="D92" s="28" t="s">
        <v>165</v>
      </c>
      <c r="E92" s="50">
        <v>0</v>
      </c>
      <c r="F92" s="50">
        <v>0</v>
      </c>
      <c r="G92" s="50">
        <v>610.94000000000005</v>
      </c>
      <c r="H92" s="50">
        <v>0</v>
      </c>
      <c r="I92" s="50">
        <v>243.68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f>SUM(F92:Q92)</f>
        <v>854.62000000000012</v>
      </c>
      <c r="S92" s="46">
        <f t="shared" si="41"/>
        <v>854.62000000000012</v>
      </c>
      <c r="T92" s="11" t="s">
        <v>153</v>
      </c>
    </row>
    <row r="93" spans="1:21" x14ac:dyDescent="0.2">
      <c r="A93" s="8"/>
      <c r="B93" s="9"/>
      <c r="C93" s="27" t="s">
        <v>132</v>
      </c>
      <c r="D93" s="27"/>
      <c r="E93" s="44">
        <f>SUM(E89:E91)</f>
        <v>0</v>
      </c>
      <c r="F93" s="44">
        <f>SUM(F89:F92)</f>
        <v>250</v>
      </c>
      <c r="G93" s="44">
        <f t="shared" ref="G93:Q93" si="42">SUM(G89:G92)</f>
        <v>860.94</v>
      </c>
      <c r="H93" s="44">
        <f t="shared" si="42"/>
        <v>250</v>
      </c>
      <c r="I93" s="44">
        <f t="shared" si="42"/>
        <v>493.68</v>
      </c>
      <c r="J93" s="44">
        <f t="shared" si="42"/>
        <v>250</v>
      </c>
      <c r="K93" s="44">
        <f t="shared" si="42"/>
        <v>250</v>
      </c>
      <c r="L93" s="44">
        <f t="shared" si="42"/>
        <v>250</v>
      </c>
      <c r="M93" s="44">
        <f t="shared" si="42"/>
        <v>250</v>
      </c>
      <c r="N93" s="44">
        <f t="shared" si="42"/>
        <v>250</v>
      </c>
      <c r="O93" s="44">
        <f t="shared" si="42"/>
        <v>250</v>
      </c>
      <c r="P93" s="44">
        <f t="shared" si="42"/>
        <v>150</v>
      </c>
      <c r="Q93" s="44">
        <f t="shared" si="42"/>
        <v>150</v>
      </c>
      <c r="R93" s="44">
        <f>SUM(F93:Q93)</f>
        <v>3654.62</v>
      </c>
      <c r="S93" s="46">
        <f t="shared" si="41"/>
        <v>3654.62</v>
      </c>
    </row>
    <row r="94" spans="1:21" x14ac:dyDescent="0.2">
      <c r="A94" s="8"/>
      <c r="B94" s="9"/>
      <c r="C94" s="9"/>
      <c r="D94" s="8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21" hidden="1" x14ac:dyDescent="0.2">
      <c r="A95" s="8"/>
      <c r="B95" s="9"/>
      <c r="C95" s="9"/>
      <c r="D95" s="28" t="s">
        <v>205</v>
      </c>
      <c r="E95" s="50">
        <v>0</v>
      </c>
      <c r="F95" s="50">
        <v>41.66</v>
      </c>
      <c r="G95" s="50">
        <v>41.66</v>
      </c>
      <c r="H95" s="50">
        <v>41.66</v>
      </c>
      <c r="I95" s="50">
        <v>41.66</v>
      </c>
      <c r="J95" s="50">
        <v>41.66</v>
      </c>
      <c r="K95" s="50">
        <v>41.66</v>
      </c>
      <c r="L95" s="50">
        <v>41.66</v>
      </c>
      <c r="M95" s="50">
        <v>41.66</v>
      </c>
      <c r="N95" s="50">
        <v>41.66</v>
      </c>
      <c r="O95" s="50">
        <v>41.66</v>
      </c>
      <c r="P95" s="50">
        <v>41.66</v>
      </c>
      <c r="Q95" s="50">
        <v>41.66</v>
      </c>
      <c r="R95" s="50">
        <v>500</v>
      </c>
      <c r="S95" s="46">
        <f t="shared" ref="S95:S97" si="43">+R95-E95</f>
        <v>500</v>
      </c>
      <c r="T95" s="11" t="s">
        <v>164</v>
      </c>
    </row>
    <row r="96" spans="1:21" hidden="1" x14ac:dyDescent="0.2">
      <c r="A96" s="8"/>
      <c r="B96" s="9"/>
      <c r="C96" s="9"/>
      <c r="D96" s="28" t="s">
        <v>206</v>
      </c>
      <c r="E96" s="50">
        <v>41150</v>
      </c>
      <c r="F96" s="50">
        <v>1250</v>
      </c>
      <c r="G96" s="50">
        <f>7000+1250</f>
        <v>8250</v>
      </c>
      <c r="H96" s="50">
        <v>1250</v>
      </c>
      <c r="I96" s="50">
        <f>7000+1250</f>
        <v>8250</v>
      </c>
      <c r="J96" s="50">
        <v>1250</v>
      </c>
      <c r="K96" s="50">
        <v>1250</v>
      </c>
      <c r="L96" s="50">
        <v>1250</v>
      </c>
      <c r="M96" s="50">
        <v>1250</v>
      </c>
      <c r="N96" s="50">
        <f>11575+1250</f>
        <v>12825</v>
      </c>
      <c r="O96" s="50">
        <v>1250</v>
      </c>
      <c r="P96" s="50">
        <v>1250</v>
      </c>
      <c r="Q96" s="50">
        <v>1250</v>
      </c>
      <c r="R96" s="50">
        <f>SUM(F96:Q96)</f>
        <v>40575</v>
      </c>
      <c r="S96" s="46">
        <f t="shared" si="43"/>
        <v>-575</v>
      </c>
      <c r="T96" s="11" t="s">
        <v>164</v>
      </c>
    </row>
    <row r="97" spans="1:21" x14ac:dyDescent="0.2">
      <c r="A97" s="8"/>
      <c r="B97" s="9"/>
      <c r="C97" s="27" t="s">
        <v>133</v>
      </c>
      <c r="D97" s="27"/>
      <c r="E97" s="44">
        <f>SUM(E94:E96)</f>
        <v>41150</v>
      </c>
      <c r="F97" s="44">
        <f>SUM(F95:F96)</f>
        <v>1291.6600000000001</v>
      </c>
      <c r="G97" s="44">
        <f t="shared" ref="G97:Q97" si="44">SUM(G95:G96)</f>
        <v>8291.66</v>
      </c>
      <c r="H97" s="44">
        <f t="shared" si="44"/>
        <v>1291.6600000000001</v>
      </c>
      <c r="I97" s="44">
        <f t="shared" si="44"/>
        <v>8291.66</v>
      </c>
      <c r="J97" s="44">
        <f t="shared" si="44"/>
        <v>1291.6600000000001</v>
      </c>
      <c r="K97" s="44">
        <f t="shared" si="44"/>
        <v>1291.6600000000001</v>
      </c>
      <c r="L97" s="44">
        <f t="shared" si="44"/>
        <v>1291.6600000000001</v>
      </c>
      <c r="M97" s="44">
        <f t="shared" si="44"/>
        <v>1291.6600000000001</v>
      </c>
      <c r="N97" s="44">
        <f t="shared" si="44"/>
        <v>12866.66</v>
      </c>
      <c r="O97" s="44">
        <f t="shared" si="44"/>
        <v>1291.6600000000001</v>
      </c>
      <c r="P97" s="44">
        <f t="shared" si="44"/>
        <v>1291.6600000000001</v>
      </c>
      <c r="Q97" s="44">
        <f t="shared" si="44"/>
        <v>1291.6600000000001</v>
      </c>
      <c r="R97" s="44">
        <f>SUM(F97:Q97)</f>
        <v>41074.920000000013</v>
      </c>
      <c r="S97" s="46">
        <f t="shared" si="43"/>
        <v>-75.079999999987194</v>
      </c>
    </row>
    <row r="98" spans="1:21" x14ac:dyDescent="0.2">
      <c r="A98" s="8"/>
      <c r="B98" s="9"/>
      <c r="C98" s="9"/>
      <c r="D98" s="8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21" hidden="1" x14ac:dyDescent="0.2">
      <c r="A99" s="8"/>
      <c r="B99" s="9"/>
      <c r="C99" s="9"/>
      <c r="D99" s="28" t="s">
        <v>207</v>
      </c>
      <c r="E99" s="50">
        <v>32080</v>
      </c>
      <c r="F99" s="50">
        <v>0</v>
      </c>
      <c r="G99" s="50">
        <v>18000</v>
      </c>
      <c r="H99" s="50">
        <v>0</v>
      </c>
      <c r="I99" s="50">
        <v>12000</v>
      </c>
      <c r="J99" s="50">
        <v>0</v>
      </c>
      <c r="K99" s="50">
        <v>0</v>
      </c>
      <c r="L99" s="50">
        <v>0</v>
      </c>
      <c r="M99" s="50">
        <v>12000</v>
      </c>
      <c r="N99" s="50">
        <v>0</v>
      </c>
      <c r="O99" s="50">
        <v>0</v>
      </c>
      <c r="P99" s="50">
        <v>0</v>
      </c>
      <c r="Q99" s="50">
        <v>0</v>
      </c>
      <c r="R99" s="50">
        <f>SUM(F99:Q99)</f>
        <v>42000</v>
      </c>
      <c r="S99" s="46">
        <f t="shared" ref="S99:S100" si="45">+R99-E99</f>
        <v>9920</v>
      </c>
      <c r="T99" s="11" t="s">
        <v>164</v>
      </c>
    </row>
    <row r="100" spans="1:21" x14ac:dyDescent="0.2">
      <c r="A100" s="8"/>
      <c r="B100" s="9"/>
      <c r="C100" s="27" t="s">
        <v>163</v>
      </c>
      <c r="D100" s="27"/>
      <c r="E100" s="44">
        <f t="shared" ref="E100:Q100" si="46">SUM(E98:E99)</f>
        <v>32080</v>
      </c>
      <c r="F100" s="44">
        <f t="shared" si="46"/>
        <v>0</v>
      </c>
      <c r="G100" s="44">
        <f t="shared" si="46"/>
        <v>18000</v>
      </c>
      <c r="H100" s="44">
        <f t="shared" si="46"/>
        <v>0</v>
      </c>
      <c r="I100" s="44">
        <f t="shared" si="46"/>
        <v>12000</v>
      </c>
      <c r="J100" s="44">
        <f t="shared" si="46"/>
        <v>0</v>
      </c>
      <c r="K100" s="44">
        <f t="shared" si="46"/>
        <v>0</v>
      </c>
      <c r="L100" s="44">
        <f t="shared" si="46"/>
        <v>0</v>
      </c>
      <c r="M100" s="44">
        <f t="shared" si="46"/>
        <v>12000</v>
      </c>
      <c r="N100" s="44">
        <f t="shared" si="46"/>
        <v>0</v>
      </c>
      <c r="O100" s="44">
        <f t="shared" si="46"/>
        <v>0</v>
      </c>
      <c r="P100" s="44">
        <f t="shared" si="46"/>
        <v>0</v>
      </c>
      <c r="Q100" s="44">
        <f t="shared" si="46"/>
        <v>0</v>
      </c>
      <c r="R100" s="44">
        <f>SUM(F100:Q100)</f>
        <v>42000</v>
      </c>
      <c r="S100" s="46">
        <f t="shared" si="45"/>
        <v>9920</v>
      </c>
      <c r="T100" s="11" t="s">
        <v>164</v>
      </c>
    </row>
    <row r="101" spans="1:21" x14ac:dyDescent="0.2">
      <c r="A101" s="8"/>
      <c r="B101" s="9"/>
      <c r="C101" s="9"/>
      <c r="D101" s="8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21" hidden="1" x14ac:dyDescent="0.2">
      <c r="A102" s="8"/>
      <c r="B102" s="9"/>
      <c r="C102" s="9"/>
      <c r="D102" s="28" t="s">
        <v>160</v>
      </c>
      <c r="E102" s="50">
        <v>3000</v>
      </c>
      <c r="F102" s="50">
        <v>0</v>
      </c>
      <c r="G102" s="50">
        <v>4000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2000</v>
      </c>
      <c r="N102" s="50">
        <v>0</v>
      </c>
      <c r="O102" s="50">
        <v>0</v>
      </c>
      <c r="P102" s="50">
        <v>2000</v>
      </c>
      <c r="Q102" s="50">
        <v>0</v>
      </c>
      <c r="R102" s="50">
        <f>SUM(F102:Q102)</f>
        <v>8000</v>
      </c>
      <c r="S102" s="46">
        <f t="shared" ref="S102:S103" si="47">+R102-E102</f>
        <v>5000</v>
      </c>
      <c r="T102" s="11" t="s">
        <v>164</v>
      </c>
    </row>
    <row r="103" spans="1:21" x14ac:dyDescent="0.2">
      <c r="A103" s="8"/>
      <c r="B103" s="9"/>
      <c r="C103" s="27" t="s">
        <v>134</v>
      </c>
      <c r="D103" s="27"/>
      <c r="E103" s="44">
        <f t="shared" ref="E103:Q103" si="48">SUM(E101:E102)</f>
        <v>3000</v>
      </c>
      <c r="F103" s="44">
        <f t="shared" si="48"/>
        <v>0</v>
      </c>
      <c r="G103" s="44">
        <f t="shared" si="48"/>
        <v>4000</v>
      </c>
      <c r="H103" s="44">
        <f t="shared" si="48"/>
        <v>0</v>
      </c>
      <c r="I103" s="44">
        <f t="shared" si="48"/>
        <v>0</v>
      </c>
      <c r="J103" s="44">
        <f t="shared" si="48"/>
        <v>0</v>
      </c>
      <c r="K103" s="44">
        <f t="shared" si="48"/>
        <v>0</v>
      </c>
      <c r="L103" s="44">
        <f t="shared" si="48"/>
        <v>0</v>
      </c>
      <c r="M103" s="44">
        <f t="shared" si="48"/>
        <v>2000</v>
      </c>
      <c r="N103" s="44">
        <f t="shared" si="48"/>
        <v>0</v>
      </c>
      <c r="O103" s="44">
        <f t="shared" si="48"/>
        <v>0</v>
      </c>
      <c r="P103" s="44">
        <f t="shared" si="48"/>
        <v>2000</v>
      </c>
      <c r="Q103" s="44">
        <f t="shared" si="48"/>
        <v>0</v>
      </c>
      <c r="R103" s="44">
        <f>SUM(F103:Q103)</f>
        <v>8000</v>
      </c>
      <c r="S103" s="46">
        <f t="shared" si="47"/>
        <v>5000</v>
      </c>
      <c r="T103" s="11" t="s">
        <v>164</v>
      </c>
    </row>
    <row r="104" spans="1:21" x14ac:dyDescent="0.2">
      <c r="A104" s="8"/>
      <c r="B104" s="9"/>
      <c r="C104" s="9"/>
      <c r="D104" s="8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21" hidden="1" x14ac:dyDescent="0.2">
      <c r="A105" s="8"/>
      <c r="B105" s="9"/>
      <c r="C105" s="9"/>
      <c r="D105" s="28" t="s">
        <v>175</v>
      </c>
      <c r="E105" s="50">
        <v>2000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960</v>
      </c>
      <c r="Q105" s="50">
        <v>0</v>
      </c>
      <c r="R105" s="50">
        <f>SUM(F105:Q105)</f>
        <v>960</v>
      </c>
      <c r="S105" s="46">
        <f t="shared" ref="S105:S120" si="49">+R105-E105</f>
        <v>-1040</v>
      </c>
      <c r="T105" s="11" t="s">
        <v>175</v>
      </c>
    </row>
    <row r="106" spans="1:21" hidden="1" x14ac:dyDescent="0.2">
      <c r="A106" s="8"/>
      <c r="B106" s="9"/>
      <c r="C106" s="9"/>
      <c r="D106" s="28" t="s">
        <v>142</v>
      </c>
      <c r="E106" s="50">
        <v>3000</v>
      </c>
      <c r="F106" s="50">
        <v>20</v>
      </c>
      <c r="G106" s="50">
        <f t="shared" ref="G106:Q106" si="50">F106</f>
        <v>20</v>
      </c>
      <c r="H106" s="50">
        <f t="shared" si="50"/>
        <v>20</v>
      </c>
      <c r="I106" s="50">
        <f t="shared" si="50"/>
        <v>20</v>
      </c>
      <c r="J106" s="50">
        <f t="shared" si="50"/>
        <v>20</v>
      </c>
      <c r="K106" s="50">
        <f t="shared" si="50"/>
        <v>20</v>
      </c>
      <c r="L106" s="50">
        <f t="shared" si="50"/>
        <v>20</v>
      </c>
      <c r="M106" s="50">
        <f t="shared" si="50"/>
        <v>20</v>
      </c>
      <c r="N106" s="50">
        <f t="shared" si="50"/>
        <v>20</v>
      </c>
      <c r="O106" s="50">
        <f t="shared" si="50"/>
        <v>20</v>
      </c>
      <c r="P106" s="50">
        <f t="shared" si="50"/>
        <v>20</v>
      </c>
      <c r="Q106" s="50">
        <f t="shared" si="50"/>
        <v>20</v>
      </c>
      <c r="R106" s="50">
        <f>SUM(F106:Q106)</f>
        <v>240</v>
      </c>
      <c r="S106" s="46">
        <f t="shared" si="49"/>
        <v>-2760</v>
      </c>
      <c r="T106" s="11" t="s">
        <v>170</v>
      </c>
    </row>
    <row r="107" spans="1:21" x14ac:dyDescent="0.2">
      <c r="A107" s="8"/>
      <c r="B107" s="9"/>
      <c r="C107" s="27" t="s">
        <v>136</v>
      </c>
      <c r="D107" s="31"/>
      <c r="E107" s="44">
        <f t="shared" ref="E107:Q107" si="51">SUM(E105:E106)</f>
        <v>5000</v>
      </c>
      <c r="F107" s="44">
        <f t="shared" si="51"/>
        <v>20</v>
      </c>
      <c r="G107" s="44">
        <f t="shared" si="51"/>
        <v>20</v>
      </c>
      <c r="H107" s="44">
        <f t="shared" si="51"/>
        <v>20</v>
      </c>
      <c r="I107" s="44">
        <f t="shared" si="51"/>
        <v>20</v>
      </c>
      <c r="J107" s="44">
        <f t="shared" si="51"/>
        <v>20</v>
      </c>
      <c r="K107" s="44">
        <f t="shared" si="51"/>
        <v>20</v>
      </c>
      <c r="L107" s="44">
        <f t="shared" si="51"/>
        <v>20</v>
      </c>
      <c r="M107" s="44">
        <f t="shared" si="51"/>
        <v>20</v>
      </c>
      <c r="N107" s="44">
        <f t="shared" si="51"/>
        <v>20</v>
      </c>
      <c r="O107" s="44">
        <f t="shared" si="51"/>
        <v>20</v>
      </c>
      <c r="P107" s="44">
        <f t="shared" si="51"/>
        <v>980</v>
      </c>
      <c r="Q107" s="44">
        <f t="shared" si="51"/>
        <v>20</v>
      </c>
      <c r="R107" s="44">
        <f>SUM(F107:Q107)</f>
        <v>1200</v>
      </c>
      <c r="S107" s="46">
        <f t="shared" si="49"/>
        <v>-3800</v>
      </c>
    </row>
    <row r="108" spans="1:21" x14ac:dyDescent="0.2">
      <c r="A108" s="8"/>
      <c r="B108" s="9"/>
      <c r="C108" s="9"/>
      <c r="D108" s="9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21" hidden="1" x14ac:dyDescent="0.2">
      <c r="A109" s="8"/>
      <c r="B109" s="9"/>
      <c r="C109" s="9"/>
      <c r="D109" s="28" t="s">
        <v>207</v>
      </c>
      <c r="E109" s="50">
        <v>4000</v>
      </c>
      <c r="F109" s="50">
        <v>1333.33</v>
      </c>
      <c r="G109" s="50">
        <v>0</v>
      </c>
      <c r="H109" s="50">
        <v>0</v>
      </c>
      <c r="I109" s="50">
        <v>1333.33</v>
      </c>
      <c r="J109" s="50">
        <v>0</v>
      </c>
      <c r="K109" s="50">
        <v>0</v>
      </c>
      <c r="L109" s="50">
        <v>0</v>
      </c>
      <c r="M109" s="50">
        <v>1333.33</v>
      </c>
      <c r="N109" s="50">
        <v>0</v>
      </c>
      <c r="O109" s="50">
        <v>0</v>
      </c>
      <c r="P109" s="50">
        <v>0</v>
      </c>
      <c r="Q109" s="50">
        <v>0</v>
      </c>
      <c r="R109" s="50">
        <f>SUM(F109:Q109)</f>
        <v>3999.99</v>
      </c>
      <c r="S109" s="46">
        <f t="shared" si="49"/>
        <v>-1.0000000000218279E-2</v>
      </c>
      <c r="T109" s="11" t="s">
        <v>158</v>
      </c>
    </row>
    <row r="110" spans="1:21" x14ac:dyDescent="0.2">
      <c r="A110" s="8"/>
      <c r="B110" s="9"/>
      <c r="C110" s="27" t="s">
        <v>137</v>
      </c>
      <c r="D110" s="27"/>
      <c r="E110" s="44">
        <f>SUM(E109)</f>
        <v>4000</v>
      </c>
      <c r="F110" s="44">
        <f t="shared" ref="F110:Q110" si="52">SUM(F108:F109)</f>
        <v>1333.33</v>
      </c>
      <c r="G110" s="44">
        <f t="shared" si="52"/>
        <v>0</v>
      </c>
      <c r="H110" s="44">
        <f t="shared" si="52"/>
        <v>0</v>
      </c>
      <c r="I110" s="44">
        <f t="shared" si="52"/>
        <v>1333.33</v>
      </c>
      <c r="J110" s="44">
        <f t="shared" si="52"/>
        <v>0</v>
      </c>
      <c r="K110" s="44">
        <f t="shared" si="52"/>
        <v>0</v>
      </c>
      <c r="L110" s="44">
        <f t="shared" si="52"/>
        <v>0</v>
      </c>
      <c r="M110" s="44">
        <f t="shared" si="52"/>
        <v>1333.33</v>
      </c>
      <c r="N110" s="44">
        <f t="shared" si="52"/>
        <v>0</v>
      </c>
      <c r="O110" s="44">
        <f t="shared" si="52"/>
        <v>0</v>
      </c>
      <c r="P110" s="44">
        <f t="shared" si="52"/>
        <v>0</v>
      </c>
      <c r="Q110" s="44">
        <f t="shared" si="52"/>
        <v>0</v>
      </c>
      <c r="R110" s="44">
        <f>SUM(F110:Q110)</f>
        <v>3999.99</v>
      </c>
      <c r="S110" s="46">
        <f t="shared" si="49"/>
        <v>-1.0000000000218279E-2</v>
      </c>
    </row>
    <row r="111" spans="1:21" s="22" customFormat="1" x14ac:dyDescent="0.2">
      <c r="A111" s="20"/>
      <c r="B111" s="21"/>
      <c r="C111" s="21"/>
      <c r="D111" s="21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55"/>
      <c r="U111" s="71"/>
    </row>
    <row r="112" spans="1:21" hidden="1" x14ac:dyDescent="0.2">
      <c r="A112" s="8"/>
      <c r="B112" s="9"/>
      <c r="C112" s="9"/>
      <c r="D112" s="28" t="s">
        <v>208</v>
      </c>
      <c r="E112" s="50">
        <v>10000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500</v>
      </c>
      <c r="N112" s="50">
        <v>0</v>
      </c>
      <c r="O112" s="50">
        <v>0</v>
      </c>
      <c r="P112" s="50">
        <v>0</v>
      </c>
      <c r="Q112" s="50">
        <v>0</v>
      </c>
      <c r="R112" s="50">
        <f>SUM(F112:Q112)</f>
        <v>500</v>
      </c>
      <c r="S112" s="46">
        <f t="shared" si="49"/>
        <v>-9500</v>
      </c>
      <c r="T112" s="11" t="s">
        <v>161</v>
      </c>
    </row>
    <row r="113" spans="1:21" x14ac:dyDescent="0.2">
      <c r="A113" s="8"/>
      <c r="B113" s="9"/>
      <c r="C113" s="27" t="s">
        <v>159</v>
      </c>
      <c r="D113" s="27"/>
      <c r="E113" s="44">
        <f t="shared" ref="E113:N113" si="53">SUM(E112)</f>
        <v>10000</v>
      </c>
      <c r="F113" s="44">
        <f t="shared" si="53"/>
        <v>0</v>
      </c>
      <c r="G113" s="44">
        <f t="shared" si="53"/>
        <v>0</v>
      </c>
      <c r="H113" s="44">
        <f t="shared" si="53"/>
        <v>0</v>
      </c>
      <c r="I113" s="44">
        <f t="shared" si="53"/>
        <v>0</v>
      </c>
      <c r="J113" s="44">
        <f t="shared" si="53"/>
        <v>0</v>
      </c>
      <c r="K113" s="44">
        <f t="shared" si="53"/>
        <v>0</v>
      </c>
      <c r="L113" s="44">
        <f t="shared" si="53"/>
        <v>0</v>
      </c>
      <c r="M113" s="44">
        <f t="shared" si="53"/>
        <v>500</v>
      </c>
      <c r="N113" s="44">
        <f t="shared" si="53"/>
        <v>0</v>
      </c>
      <c r="O113" s="44">
        <f>SUM(O112)</f>
        <v>0</v>
      </c>
      <c r="P113" s="44">
        <f>SUM(P112)</f>
        <v>0</v>
      </c>
      <c r="Q113" s="44">
        <f>SUM(Q112)</f>
        <v>0</v>
      </c>
      <c r="R113" s="44">
        <f>SUM(F113:Q113)</f>
        <v>500</v>
      </c>
      <c r="S113" s="46">
        <f t="shared" si="49"/>
        <v>-9500</v>
      </c>
    </row>
    <row r="114" spans="1:21" s="22" customFormat="1" x14ac:dyDescent="0.2">
      <c r="A114" s="20"/>
      <c r="B114" s="21"/>
      <c r="C114" s="21"/>
      <c r="D114" s="21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55"/>
      <c r="U114" s="71"/>
    </row>
    <row r="115" spans="1:21" hidden="1" x14ac:dyDescent="0.2">
      <c r="A115" s="8"/>
      <c r="B115" s="9"/>
      <c r="C115" s="9"/>
      <c r="D115" s="28" t="s">
        <v>209</v>
      </c>
      <c r="E115" s="50">
        <v>18000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15000</v>
      </c>
      <c r="Q115" s="50">
        <v>0</v>
      </c>
      <c r="R115" s="50">
        <f>SUM(F115:Q115)</f>
        <v>15000</v>
      </c>
      <c r="S115" s="46">
        <f t="shared" si="49"/>
        <v>-3000</v>
      </c>
      <c r="T115" s="11" t="s">
        <v>213</v>
      </c>
    </row>
    <row r="116" spans="1:21" hidden="1" x14ac:dyDescent="0.2">
      <c r="A116" s="8"/>
      <c r="B116" s="9"/>
      <c r="C116" s="9"/>
      <c r="D116" s="28" t="s">
        <v>210</v>
      </c>
      <c r="E116" s="50">
        <v>15000</v>
      </c>
      <c r="F116" s="50">
        <v>0</v>
      </c>
      <c r="G116" s="50">
        <v>17000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f>SUM(F116:Q116)</f>
        <v>17000</v>
      </c>
      <c r="S116" s="46">
        <f t="shared" si="49"/>
        <v>2000</v>
      </c>
      <c r="T116" s="11" t="s">
        <v>154</v>
      </c>
    </row>
    <row r="117" spans="1:21" x14ac:dyDescent="0.2">
      <c r="A117" s="8"/>
      <c r="B117" s="9"/>
      <c r="C117" s="27" t="s">
        <v>138</v>
      </c>
      <c r="D117" s="27"/>
      <c r="E117" s="44">
        <f t="shared" ref="E117:Q117" si="54">SUM(E114:E116)</f>
        <v>33000</v>
      </c>
      <c r="F117" s="44">
        <f t="shared" si="54"/>
        <v>0</v>
      </c>
      <c r="G117" s="44">
        <f t="shared" si="54"/>
        <v>17000</v>
      </c>
      <c r="H117" s="44">
        <f t="shared" si="54"/>
        <v>0</v>
      </c>
      <c r="I117" s="44">
        <f t="shared" si="54"/>
        <v>0</v>
      </c>
      <c r="J117" s="44">
        <f t="shared" si="54"/>
        <v>0</v>
      </c>
      <c r="K117" s="44">
        <f t="shared" si="54"/>
        <v>0</v>
      </c>
      <c r="L117" s="44">
        <f t="shared" si="54"/>
        <v>0</v>
      </c>
      <c r="M117" s="44">
        <f t="shared" si="54"/>
        <v>0</v>
      </c>
      <c r="N117" s="44">
        <f t="shared" si="54"/>
        <v>0</v>
      </c>
      <c r="O117" s="44">
        <f t="shared" si="54"/>
        <v>0</v>
      </c>
      <c r="P117" s="44">
        <f t="shared" si="54"/>
        <v>15000</v>
      </c>
      <c r="Q117" s="44">
        <f t="shared" si="54"/>
        <v>0</v>
      </c>
      <c r="R117" s="44">
        <f>SUM(F117:Q117)</f>
        <v>32000</v>
      </c>
      <c r="S117" s="46">
        <f t="shared" si="49"/>
        <v>-1000</v>
      </c>
    </row>
    <row r="118" spans="1:21" x14ac:dyDescent="0.2">
      <c r="A118" s="8"/>
      <c r="B118" s="9"/>
      <c r="C118" s="9"/>
      <c r="D118" s="8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21" hidden="1" x14ac:dyDescent="0.2">
      <c r="A119" s="8"/>
      <c r="B119" s="9"/>
      <c r="C119" s="9"/>
      <c r="D119" s="28" t="s">
        <v>211</v>
      </c>
      <c r="E119" s="50">
        <v>500</v>
      </c>
      <c r="F119" s="50">
        <v>41.66</v>
      </c>
      <c r="G119" s="50">
        <v>41.66</v>
      </c>
      <c r="H119" s="50">
        <v>41.66</v>
      </c>
      <c r="I119" s="50">
        <v>41.66</v>
      </c>
      <c r="J119" s="50">
        <v>41.66</v>
      </c>
      <c r="K119" s="50">
        <v>41.66</v>
      </c>
      <c r="L119" s="50">
        <v>41.66</v>
      </c>
      <c r="M119" s="50">
        <v>41.66</v>
      </c>
      <c r="N119" s="50">
        <v>41.66</v>
      </c>
      <c r="O119" s="50">
        <v>41.66</v>
      </c>
      <c r="P119" s="50">
        <v>41.66</v>
      </c>
      <c r="Q119" s="50">
        <v>41.66</v>
      </c>
      <c r="R119" s="50">
        <f>SUM(F119:Q119)</f>
        <v>499.91999999999985</v>
      </c>
      <c r="S119" s="46">
        <f t="shared" si="49"/>
        <v>-8.0000000000154614E-2</v>
      </c>
      <c r="T119" s="11" t="s">
        <v>158</v>
      </c>
    </row>
    <row r="120" spans="1:21" x14ac:dyDescent="0.2">
      <c r="A120" s="8"/>
      <c r="B120" s="9"/>
      <c r="C120" s="27" t="s">
        <v>139</v>
      </c>
      <c r="D120" s="27"/>
      <c r="E120" s="44">
        <f t="shared" ref="E120:R120" si="55">SUM(E118:E119)</f>
        <v>500</v>
      </c>
      <c r="F120" s="44">
        <f t="shared" si="55"/>
        <v>41.66</v>
      </c>
      <c r="G120" s="44">
        <f t="shared" si="55"/>
        <v>41.66</v>
      </c>
      <c r="H120" s="44">
        <f t="shared" si="55"/>
        <v>41.66</v>
      </c>
      <c r="I120" s="44">
        <f t="shared" si="55"/>
        <v>41.66</v>
      </c>
      <c r="J120" s="44">
        <f t="shared" si="55"/>
        <v>41.66</v>
      </c>
      <c r="K120" s="44">
        <f t="shared" si="55"/>
        <v>41.66</v>
      </c>
      <c r="L120" s="44">
        <f t="shared" si="55"/>
        <v>41.66</v>
      </c>
      <c r="M120" s="44">
        <f t="shared" si="55"/>
        <v>41.66</v>
      </c>
      <c r="N120" s="44">
        <f t="shared" si="55"/>
        <v>41.66</v>
      </c>
      <c r="O120" s="44">
        <f t="shared" si="55"/>
        <v>41.66</v>
      </c>
      <c r="P120" s="44">
        <f t="shared" si="55"/>
        <v>41.66</v>
      </c>
      <c r="Q120" s="44">
        <f t="shared" si="55"/>
        <v>41.66</v>
      </c>
      <c r="R120" s="44">
        <f t="shared" si="55"/>
        <v>499.91999999999985</v>
      </c>
      <c r="S120" s="46">
        <f t="shared" si="49"/>
        <v>-8.0000000000154614E-2</v>
      </c>
    </row>
    <row r="121" spans="1:21" x14ac:dyDescent="0.2">
      <c r="A121" s="8"/>
      <c r="B121" s="9"/>
      <c r="C121" s="9"/>
      <c r="D121" s="8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21" ht="15.75" x14ac:dyDescent="0.25">
      <c r="A122" s="8"/>
      <c r="B122" s="62" t="s">
        <v>105</v>
      </c>
      <c r="C122" s="62"/>
      <c r="D122" s="62"/>
      <c r="E122" s="61">
        <f>SUM(E113,E117,E120,E110,E107,E103,E100,E97,E87,E80,E77,E74,E69,E64,E61,E57,E51,E54,E47,E42,E38,E32)</f>
        <v>545096.84000000008</v>
      </c>
      <c r="F122" s="61">
        <f t="shared" ref="F122:Q122" si="56">SUM(F113,F117,F120,F110,F107,F103,F100,F97,F93,F87,F80,F77,F74,F69,F64,F61,F57,F51,F54,F47,F42,F38,F32)</f>
        <v>41162.000000000007</v>
      </c>
      <c r="G122" s="61">
        <f t="shared" si="56"/>
        <v>91145.860000000015</v>
      </c>
      <c r="H122" s="61">
        <f t="shared" si="56"/>
        <v>39228.670000000006</v>
      </c>
      <c r="I122" s="61">
        <f t="shared" si="56"/>
        <v>63831.930000000008</v>
      </c>
      <c r="J122" s="61">
        <f t="shared" si="56"/>
        <v>39018.670000000006</v>
      </c>
      <c r="K122" s="61">
        <f t="shared" si="56"/>
        <v>39228.670000000006</v>
      </c>
      <c r="L122" s="61">
        <f t="shared" si="56"/>
        <v>45078.670000000013</v>
      </c>
      <c r="M122" s="61">
        <f t="shared" si="56"/>
        <v>58543.250000000015</v>
      </c>
      <c r="N122" s="61">
        <f t="shared" si="56"/>
        <v>50703.670000000013</v>
      </c>
      <c r="O122" s="61">
        <f t="shared" si="56"/>
        <v>40936.670000000006</v>
      </c>
      <c r="P122" s="61">
        <f t="shared" si="56"/>
        <v>57814.920000000013</v>
      </c>
      <c r="Q122" s="61">
        <f t="shared" si="56"/>
        <v>68918.670000000013</v>
      </c>
      <c r="R122" s="61">
        <f>+R120+R117+R113+R110+R107+R103+R100+R97+R93+R87+R80+R77+R74+R69+R64+R61+R57+R54+R51+R47+R42+R38+R32</f>
        <v>635611.65</v>
      </c>
    </row>
    <row r="123" spans="1:21" ht="14.45" customHeight="1" x14ac:dyDescent="0.25">
      <c r="A123" s="8"/>
      <c r="B123" s="9"/>
      <c r="C123" s="9"/>
      <c r="D123" s="8"/>
      <c r="E123" s="45"/>
      <c r="F123" s="64">
        <f t="shared" ref="F123:R123" si="57">+F24-F122</f>
        <v>32302.999999999993</v>
      </c>
      <c r="G123" s="64">
        <f t="shared" si="57"/>
        <v>-66125.860000000015</v>
      </c>
      <c r="H123" s="64">
        <f t="shared" si="57"/>
        <v>-19208.670000000006</v>
      </c>
      <c r="I123" s="64">
        <f t="shared" si="57"/>
        <v>83701.069999999992</v>
      </c>
      <c r="J123" s="64">
        <f t="shared" si="57"/>
        <v>-13998.670000000006</v>
      </c>
      <c r="K123" s="64">
        <f t="shared" si="57"/>
        <v>-15708.670000000006</v>
      </c>
      <c r="L123" s="64">
        <f t="shared" si="57"/>
        <v>14941.329999999987</v>
      </c>
      <c r="M123" s="64">
        <f t="shared" si="57"/>
        <v>95081.749999999985</v>
      </c>
      <c r="N123" s="64">
        <f t="shared" si="57"/>
        <v>-10683.670000000013</v>
      </c>
      <c r="O123" s="64">
        <f t="shared" si="57"/>
        <v>-20916.670000000006</v>
      </c>
      <c r="P123" s="64">
        <f t="shared" si="57"/>
        <v>-22794.920000000013</v>
      </c>
      <c r="Q123" s="64">
        <f t="shared" si="57"/>
        <v>-48898.670000000013</v>
      </c>
      <c r="R123" s="59">
        <f t="shared" si="57"/>
        <v>7691.3499999999767</v>
      </c>
    </row>
    <row r="124" spans="1:21" x14ac:dyDescent="0.2">
      <c r="A124" s="8"/>
      <c r="B124" s="9"/>
      <c r="C124" s="9"/>
      <c r="D124" s="8"/>
      <c r="E124" s="12"/>
      <c r="F124" s="65">
        <f>+E124+F123</f>
        <v>32302.999999999993</v>
      </c>
      <c r="G124" s="65">
        <f t="shared" ref="G124:Q124" si="58">+F124+G123</f>
        <v>-33822.860000000022</v>
      </c>
      <c r="H124" s="65">
        <f t="shared" si="58"/>
        <v>-53031.530000000028</v>
      </c>
      <c r="I124" s="65">
        <f t="shared" si="58"/>
        <v>30669.539999999964</v>
      </c>
      <c r="J124" s="65">
        <f t="shared" si="58"/>
        <v>16670.869999999959</v>
      </c>
      <c r="K124" s="65">
        <f t="shared" si="58"/>
        <v>962.19999999995343</v>
      </c>
      <c r="L124" s="65">
        <f t="shared" si="58"/>
        <v>15903.529999999941</v>
      </c>
      <c r="M124" s="65">
        <f t="shared" si="58"/>
        <v>110985.27999999993</v>
      </c>
      <c r="N124" s="65">
        <f t="shared" si="58"/>
        <v>100301.60999999991</v>
      </c>
      <c r="O124" s="65">
        <f t="shared" si="58"/>
        <v>79384.939999999915</v>
      </c>
      <c r="P124" s="65">
        <f t="shared" si="58"/>
        <v>56590.019999999902</v>
      </c>
      <c r="Q124" s="65">
        <f t="shared" si="58"/>
        <v>7691.3499999998894</v>
      </c>
      <c r="R124" s="10"/>
    </row>
    <row r="125" spans="1:21" x14ac:dyDescent="0.2">
      <c r="A125" s="8"/>
      <c r="B125" s="9"/>
      <c r="C125" s="9"/>
      <c r="D125" s="8"/>
      <c r="E125" s="60">
        <f>E24-E122</f>
        <v>4585.1599999999162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21" x14ac:dyDescent="0.2">
      <c r="A126" s="8"/>
      <c r="B126" s="9"/>
      <c r="C126" s="9"/>
      <c r="D126" s="8"/>
      <c r="E126" s="12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>
        <f>+Q124-R123</f>
        <v>-8.7311491370201111E-11</v>
      </c>
    </row>
    <row r="127" spans="1:21" x14ac:dyDescent="0.2">
      <c r="A127" s="8"/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21" x14ac:dyDescent="0.2">
      <c r="A128" s="8"/>
      <c r="B128" s="9"/>
      <c r="C128" s="9"/>
      <c r="D128" s="9"/>
      <c r="E128" s="12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8"/>
      <c r="B129" s="9"/>
      <c r="C129" s="9"/>
      <c r="D129" s="9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8"/>
      <c r="B130" s="9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8"/>
      <c r="B131" s="9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8"/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idden="1" x14ac:dyDescent="0.2">
      <c r="A133" s="8"/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idden="1" x14ac:dyDescent="0.2">
      <c r="A134" s="8"/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idden="1" x14ac:dyDescent="0.2">
      <c r="A135" s="8"/>
      <c r="B135" s="9"/>
      <c r="C135" s="9"/>
      <c r="D135" s="14" t="s">
        <v>19</v>
      </c>
      <c r="E135" s="15">
        <v>30304</v>
      </c>
      <c r="F135" s="5">
        <v>30304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>
        <f t="shared" ref="R135:R166" si="59">SUM(F135:Q135)</f>
        <v>30304</v>
      </c>
    </row>
    <row r="136" spans="1:18" hidden="1" x14ac:dyDescent="0.2">
      <c r="A136" s="8"/>
      <c r="B136" s="9"/>
      <c r="C136" s="9"/>
      <c r="D136" s="14" t="s">
        <v>20</v>
      </c>
      <c r="E136" s="15">
        <v>17436</v>
      </c>
      <c r="F136" s="10"/>
      <c r="G136" s="10"/>
      <c r="H136" s="10"/>
      <c r="I136" s="10"/>
      <c r="J136" s="10"/>
      <c r="K136" s="10"/>
      <c r="L136" s="10"/>
      <c r="M136" s="10"/>
      <c r="N136" s="5">
        <v>17436</v>
      </c>
      <c r="O136" s="10"/>
      <c r="P136" s="10"/>
      <c r="Q136" s="10"/>
      <c r="R136" s="10">
        <f t="shared" si="59"/>
        <v>17436</v>
      </c>
    </row>
    <row r="137" spans="1:18" ht="30" hidden="1" customHeight="1" x14ac:dyDescent="0.2">
      <c r="A137" s="8"/>
      <c r="B137" s="9"/>
      <c r="C137" s="9"/>
      <c r="D137" s="14" t="s">
        <v>21</v>
      </c>
      <c r="E137" s="19">
        <v>25509</v>
      </c>
      <c r="F137" s="10"/>
      <c r="G137" s="10"/>
      <c r="H137" s="10"/>
      <c r="I137" s="5">
        <v>25509</v>
      </c>
      <c r="J137" s="10"/>
      <c r="K137" s="10"/>
      <c r="L137" s="10"/>
      <c r="M137" s="10"/>
      <c r="N137" s="10"/>
      <c r="O137" s="10"/>
      <c r="P137" s="10"/>
      <c r="Q137" s="10"/>
      <c r="R137" s="10">
        <f t="shared" si="59"/>
        <v>25509</v>
      </c>
    </row>
    <row r="138" spans="1:18" ht="14.65" hidden="1" customHeight="1" x14ac:dyDescent="0.2">
      <c r="A138" s="8"/>
      <c r="B138" s="9"/>
      <c r="C138" s="9" t="s">
        <v>22</v>
      </c>
      <c r="D138" s="9"/>
      <c r="E138" s="16">
        <f t="shared" ref="E138:Q138" si="60">ROUND(SUM(E25:E137),5)</f>
        <v>1713124.68</v>
      </c>
      <c r="F138" s="16">
        <f t="shared" si="60"/>
        <v>218396</v>
      </c>
      <c r="G138" s="16">
        <f t="shared" si="60"/>
        <v>173488.86</v>
      </c>
      <c r="H138" s="16">
        <f t="shared" si="60"/>
        <v>45445.81</v>
      </c>
      <c r="I138" s="16">
        <f t="shared" si="60"/>
        <v>331375.40000000002</v>
      </c>
      <c r="J138" s="16">
        <f t="shared" si="60"/>
        <v>119728.21</v>
      </c>
      <c r="K138" s="16">
        <f t="shared" si="60"/>
        <v>102939.54</v>
      </c>
      <c r="L138" s="16">
        <f t="shared" si="60"/>
        <v>166080.87</v>
      </c>
      <c r="M138" s="16">
        <f t="shared" si="60"/>
        <v>381696.78</v>
      </c>
      <c r="N138" s="16">
        <f t="shared" si="60"/>
        <v>259164.95</v>
      </c>
      <c r="O138" s="16">
        <f t="shared" si="60"/>
        <v>181278.28</v>
      </c>
      <c r="P138" s="16">
        <f t="shared" si="60"/>
        <v>207239.86</v>
      </c>
      <c r="Q138" s="16">
        <f t="shared" si="60"/>
        <v>165548.69</v>
      </c>
      <c r="R138" s="12">
        <f t="shared" si="59"/>
        <v>2352383.25</v>
      </c>
    </row>
    <row r="139" spans="1:18" hidden="1" x14ac:dyDescent="0.2">
      <c r="A139" s="8"/>
      <c r="B139" s="9"/>
      <c r="C139" s="9" t="s">
        <v>23</v>
      </c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>
        <f t="shared" si="59"/>
        <v>0</v>
      </c>
    </row>
    <row r="140" spans="1:18" hidden="1" x14ac:dyDescent="0.2">
      <c r="A140" s="8"/>
      <c r="B140" s="9"/>
      <c r="C140" s="9"/>
      <c r="D140" s="9" t="s">
        <v>24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>
        <f t="shared" si="59"/>
        <v>0</v>
      </c>
    </row>
    <row r="141" spans="1:18" hidden="1" x14ac:dyDescent="0.2">
      <c r="A141" s="8"/>
      <c r="B141" s="9"/>
      <c r="C141" s="9"/>
      <c r="D141" s="9" t="s">
        <v>25</v>
      </c>
      <c r="E141" s="5">
        <v>60000</v>
      </c>
      <c r="F141" s="10">
        <v>5000</v>
      </c>
      <c r="G141" s="10">
        <v>5000</v>
      </c>
      <c r="H141" s="10">
        <v>5000</v>
      </c>
      <c r="I141" s="10">
        <v>5000</v>
      </c>
      <c r="J141" s="10">
        <v>5000</v>
      </c>
      <c r="K141" s="10">
        <v>5000</v>
      </c>
      <c r="L141" s="10">
        <v>5000</v>
      </c>
      <c r="M141" s="10">
        <v>5000</v>
      </c>
      <c r="N141" s="10">
        <v>5000</v>
      </c>
      <c r="O141" s="10">
        <v>5000</v>
      </c>
      <c r="P141" s="10">
        <v>5000</v>
      </c>
      <c r="Q141" s="10">
        <v>5000</v>
      </c>
      <c r="R141" s="10">
        <f t="shared" si="59"/>
        <v>60000</v>
      </c>
    </row>
    <row r="142" spans="1:18" hidden="1" x14ac:dyDescent="0.2">
      <c r="A142" s="8"/>
      <c r="B142" s="9"/>
      <c r="C142" s="9"/>
      <c r="D142" s="9" t="s">
        <v>26</v>
      </c>
      <c r="E142" s="5">
        <v>6000</v>
      </c>
      <c r="F142" s="10">
        <v>1500</v>
      </c>
      <c r="G142" s="10"/>
      <c r="H142" s="10"/>
      <c r="I142" s="10">
        <v>1500</v>
      </c>
      <c r="J142" s="10"/>
      <c r="K142" s="10"/>
      <c r="L142" s="10"/>
      <c r="M142" s="10"/>
      <c r="N142" s="10">
        <v>1500</v>
      </c>
      <c r="O142" s="10"/>
      <c r="P142" s="10">
        <v>1500</v>
      </c>
      <c r="Q142" s="10"/>
      <c r="R142" s="10">
        <f t="shared" si="59"/>
        <v>6000</v>
      </c>
    </row>
    <row r="143" spans="1:18" hidden="1" x14ac:dyDescent="0.2">
      <c r="A143" s="8"/>
      <c r="B143" s="9"/>
      <c r="C143" s="9"/>
      <c r="D143" s="9" t="s">
        <v>27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>
        <f t="shared" si="59"/>
        <v>0</v>
      </c>
    </row>
    <row r="144" spans="1:18" ht="15" hidden="1" customHeight="1" x14ac:dyDescent="0.2">
      <c r="A144" s="8"/>
      <c r="B144" s="9"/>
      <c r="C144" s="9"/>
      <c r="D144" s="9" t="s">
        <v>28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>
        <f t="shared" si="59"/>
        <v>0</v>
      </c>
    </row>
    <row r="145" spans="1:18" ht="15" hidden="1" customHeight="1" x14ac:dyDescent="0.2">
      <c r="A145" s="8"/>
      <c r="B145" s="9"/>
      <c r="C145" s="9"/>
      <c r="D145" s="9" t="s">
        <v>29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>
        <f t="shared" si="59"/>
        <v>0</v>
      </c>
    </row>
    <row r="146" spans="1:18" hidden="1" x14ac:dyDescent="0.2">
      <c r="A146" s="8"/>
      <c r="B146" s="9"/>
      <c r="C146" s="9"/>
      <c r="D146" s="9" t="s">
        <v>30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>
        <f t="shared" si="59"/>
        <v>0</v>
      </c>
    </row>
    <row r="147" spans="1:18" hidden="1" x14ac:dyDescent="0.2">
      <c r="A147" s="8"/>
      <c r="B147" s="9"/>
      <c r="C147" s="9"/>
      <c r="D147" s="9" t="s">
        <v>31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>
        <f t="shared" si="59"/>
        <v>0</v>
      </c>
    </row>
    <row r="148" spans="1:18" hidden="1" x14ac:dyDescent="0.2">
      <c r="A148" s="8"/>
      <c r="B148" s="9"/>
      <c r="C148" s="9"/>
      <c r="D148" s="9" t="s">
        <v>32</v>
      </c>
      <c r="E148" s="10">
        <v>3000</v>
      </c>
      <c r="F148" s="10">
        <v>1000</v>
      </c>
      <c r="G148" s="10"/>
      <c r="H148" s="10">
        <v>1000</v>
      </c>
      <c r="I148" s="10"/>
      <c r="J148" s="10">
        <v>1000</v>
      </c>
      <c r="K148" s="10"/>
      <c r="L148" s="10"/>
      <c r="M148" s="10"/>
      <c r="N148" s="10"/>
      <c r="O148" s="10"/>
      <c r="P148" s="10"/>
      <c r="Q148" s="10"/>
      <c r="R148" s="10">
        <f t="shared" si="59"/>
        <v>3000</v>
      </c>
    </row>
    <row r="149" spans="1:18" hidden="1" x14ac:dyDescent="0.2">
      <c r="A149" s="8"/>
      <c r="B149" s="9"/>
      <c r="C149" s="9"/>
      <c r="D149" s="9" t="s">
        <v>33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>
        <f t="shared" si="59"/>
        <v>0</v>
      </c>
    </row>
    <row r="150" spans="1:18" hidden="1" x14ac:dyDescent="0.2">
      <c r="A150" s="8"/>
      <c r="B150" s="9"/>
      <c r="C150" s="9"/>
      <c r="D150" s="9" t="s">
        <v>34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>
        <f t="shared" si="59"/>
        <v>0</v>
      </c>
    </row>
    <row r="151" spans="1:18" hidden="1" x14ac:dyDescent="0.2">
      <c r="A151" s="8"/>
      <c r="B151" s="9"/>
      <c r="C151" s="9"/>
      <c r="D151" s="9" t="s">
        <v>35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>
        <f t="shared" si="59"/>
        <v>0</v>
      </c>
    </row>
    <row r="152" spans="1:18" hidden="1" x14ac:dyDescent="0.2">
      <c r="A152" s="8"/>
      <c r="B152" s="9"/>
      <c r="C152" s="9"/>
      <c r="D152" s="9" t="s">
        <v>36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>
        <f t="shared" si="59"/>
        <v>0</v>
      </c>
    </row>
    <row r="153" spans="1:18" hidden="1" x14ac:dyDescent="0.2">
      <c r="A153" s="8"/>
      <c r="B153" s="9"/>
      <c r="C153" s="9"/>
      <c r="D153" s="9" t="s">
        <v>37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>
        <f t="shared" si="59"/>
        <v>0</v>
      </c>
    </row>
    <row r="154" spans="1:18" hidden="1" x14ac:dyDescent="0.2">
      <c r="A154" s="8"/>
      <c r="B154" s="9"/>
      <c r="C154" s="9"/>
      <c r="D154" s="9" t="s">
        <v>38</v>
      </c>
      <c r="E154" s="10">
        <v>3000</v>
      </c>
      <c r="F154" s="10">
        <v>250</v>
      </c>
      <c r="G154" s="10">
        <v>250</v>
      </c>
      <c r="H154" s="10">
        <v>250</v>
      </c>
      <c r="I154" s="10">
        <v>250</v>
      </c>
      <c r="J154" s="10">
        <v>250</v>
      </c>
      <c r="K154" s="10">
        <v>250</v>
      </c>
      <c r="L154" s="10">
        <v>250</v>
      </c>
      <c r="M154" s="10">
        <v>250</v>
      </c>
      <c r="N154" s="10">
        <v>250</v>
      </c>
      <c r="O154" s="10">
        <v>250</v>
      </c>
      <c r="P154" s="10">
        <v>250</v>
      </c>
      <c r="Q154" s="10">
        <v>250</v>
      </c>
      <c r="R154" s="10">
        <f t="shared" si="59"/>
        <v>3000</v>
      </c>
    </row>
    <row r="155" spans="1:18" hidden="1" x14ac:dyDescent="0.2">
      <c r="A155" s="8"/>
      <c r="B155" s="9"/>
      <c r="C155" s="9"/>
      <c r="D155" s="9" t="s">
        <v>39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>
        <f t="shared" si="59"/>
        <v>0</v>
      </c>
    </row>
    <row r="156" spans="1:18" hidden="1" x14ac:dyDescent="0.2">
      <c r="A156" s="8"/>
      <c r="B156" s="9"/>
      <c r="C156" s="9"/>
      <c r="D156" s="9" t="s">
        <v>40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>
        <f t="shared" si="59"/>
        <v>0</v>
      </c>
    </row>
    <row r="157" spans="1:18" hidden="1" x14ac:dyDescent="0.2">
      <c r="A157" s="8"/>
      <c r="B157" s="9"/>
      <c r="C157" s="9"/>
      <c r="D157" s="9" t="s">
        <v>41</v>
      </c>
      <c r="E157" s="10">
        <v>5000</v>
      </c>
      <c r="F157" s="10">
        <f>E157/12</f>
        <v>416.66666666666669</v>
      </c>
      <c r="G157" s="10">
        <f>F157</f>
        <v>416.66666666666669</v>
      </c>
      <c r="H157" s="10">
        <f t="shared" ref="H157:Q157" si="61">G157</f>
        <v>416.66666666666669</v>
      </c>
      <c r="I157" s="10">
        <f t="shared" si="61"/>
        <v>416.66666666666669</v>
      </c>
      <c r="J157" s="10">
        <f t="shared" si="61"/>
        <v>416.66666666666669</v>
      </c>
      <c r="K157" s="10">
        <f t="shared" si="61"/>
        <v>416.66666666666669</v>
      </c>
      <c r="L157" s="10">
        <f t="shared" si="61"/>
        <v>416.66666666666669</v>
      </c>
      <c r="M157" s="10">
        <f t="shared" si="61"/>
        <v>416.66666666666669</v>
      </c>
      <c r="N157" s="10">
        <f t="shared" si="61"/>
        <v>416.66666666666669</v>
      </c>
      <c r="O157" s="10">
        <f t="shared" si="61"/>
        <v>416.66666666666669</v>
      </c>
      <c r="P157" s="10">
        <f t="shared" si="61"/>
        <v>416.66666666666669</v>
      </c>
      <c r="Q157" s="10">
        <f t="shared" si="61"/>
        <v>416.66666666666669</v>
      </c>
      <c r="R157" s="10">
        <f t="shared" si="59"/>
        <v>5000</v>
      </c>
    </row>
    <row r="158" spans="1:18" hidden="1" x14ac:dyDescent="0.2">
      <c r="A158" s="8"/>
      <c r="B158" s="9"/>
      <c r="C158" s="9"/>
      <c r="D158" s="9" t="s">
        <v>42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>
        <f t="shared" si="59"/>
        <v>0</v>
      </c>
    </row>
    <row r="159" spans="1:18" ht="30" hidden="1" customHeight="1" x14ac:dyDescent="0.2">
      <c r="A159" s="8"/>
      <c r="B159" s="9"/>
      <c r="C159" s="9"/>
      <c r="D159" s="9" t="s">
        <v>43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>
        <f t="shared" si="59"/>
        <v>0</v>
      </c>
    </row>
    <row r="160" spans="1:18" hidden="1" x14ac:dyDescent="0.2">
      <c r="A160" s="8"/>
      <c r="B160" s="9"/>
      <c r="C160" s="9" t="s">
        <v>44</v>
      </c>
      <c r="D160" s="9"/>
      <c r="E160" s="16">
        <f t="shared" ref="E160:Q160" si="62">SUM(E140:E159)</f>
        <v>77000</v>
      </c>
      <c r="F160" s="16">
        <f t="shared" si="62"/>
        <v>8166.666666666667</v>
      </c>
      <c r="G160" s="16">
        <f t="shared" si="62"/>
        <v>5666.666666666667</v>
      </c>
      <c r="H160" s="16">
        <f t="shared" si="62"/>
        <v>6666.666666666667</v>
      </c>
      <c r="I160" s="16">
        <f t="shared" si="62"/>
        <v>7166.666666666667</v>
      </c>
      <c r="J160" s="16">
        <f t="shared" si="62"/>
        <v>6666.666666666667</v>
      </c>
      <c r="K160" s="16">
        <f t="shared" si="62"/>
        <v>5666.666666666667</v>
      </c>
      <c r="L160" s="16">
        <f t="shared" si="62"/>
        <v>5666.666666666667</v>
      </c>
      <c r="M160" s="16">
        <f t="shared" si="62"/>
        <v>5666.666666666667</v>
      </c>
      <c r="N160" s="16">
        <f t="shared" si="62"/>
        <v>7166.666666666667</v>
      </c>
      <c r="O160" s="16">
        <f t="shared" si="62"/>
        <v>5666.666666666667</v>
      </c>
      <c r="P160" s="16">
        <f t="shared" si="62"/>
        <v>7166.666666666667</v>
      </c>
      <c r="Q160" s="16">
        <f t="shared" si="62"/>
        <v>5666.666666666667</v>
      </c>
      <c r="R160" s="12">
        <f t="shared" si="59"/>
        <v>77000</v>
      </c>
    </row>
    <row r="161" spans="1:18" hidden="1" x14ac:dyDescent="0.2">
      <c r="A161" s="8"/>
      <c r="B161" s="9"/>
      <c r="C161" s="9" t="s">
        <v>45</v>
      </c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>
        <f t="shared" si="59"/>
        <v>0</v>
      </c>
    </row>
    <row r="162" spans="1:18" hidden="1" x14ac:dyDescent="0.2">
      <c r="A162" s="8"/>
      <c r="B162" s="9"/>
      <c r="C162" s="9"/>
      <c r="D162" s="9" t="s">
        <v>46</v>
      </c>
      <c r="E162" s="10">
        <v>2000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>
        <v>2000</v>
      </c>
      <c r="P162" s="10"/>
      <c r="Q162" s="10"/>
      <c r="R162" s="10">
        <f t="shared" si="59"/>
        <v>2000</v>
      </c>
    </row>
    <row r="163" spans="1:18" ht="33" hidden="1" customHeight="1" x14ac:dyDescent="0.2">
      <c r="A163" s="8"/>
      <c r="B163" s="9"/>
      <c r="C163" s="9"/>
      <c r="D163" s="9" t="s">
        <v>47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>
        <f t="shared" si="59"/>
        <v>0</v>
      </c>
    </row>
    <row r="164" spans="1:18" hidden="1" x14ac:dyDescent="0.2">
      <c r="A164" s="8"/>
      <c r="B164" s="9"/>
      <c r="C164" s="9" t="s">
        <v>48</v>
      </c>
      <c r="D164" s="9"/>
      <c r="E164" s="17">
        <f t="shared" ref="E164:Q164" si="63">ROUND(SUM(E161:E163),5)</f>
        <v>2000</v>
      </c>
      <c r="F164" s="17">
        <f t="shared" si="63"/>
        <v>0</v>
      </c>
      <c r="G164" s="17">
        <f t="shared" si="63"/>
        <v>0</v>
      </c>
      <c r="H164" s="17">
        <f t="shared" si="63"/>
        <v>0</v>
      </c>
      <c r="I164" s="17">
        <f t="shared" si="63"/>
        <v>0</v>
      </c>
      <c r="J164" s="17">
        <f t="shared" si="63"/>
        <v>0</v>
      </c>
      <c r="K164" s="17">
        <f t="shared" si="63"/>
        <v>0</v>
      </c>
      <c r="L164" s="17">
        <f t="shared" si="63"/>
        <v>0</v>
      </c>
      <c r="M164" s="17">
        <f t="shared" si="63"/>
        <v>0</v>
      </c>
      <c r="N164" s="17">
        <f t="shared" si="63"/>
        <v>0</v>
      </c>
      <c r="O164" s="17">
        <f t="shared" si="63"/>
        <v>2000</v>
      </c>
      <c r="P164" s="17">
        <f t="shared" si="63"/>
        <v>0</v>
      </c>
      <c r="Q164" s="17">
        <f t="shared" si="63"/>
        <v>0</v>
      </c>
      <c r="R164" s="12">
        <f t="shared" si="59"/>
        <v>2000</v>
      </c>
    </row>
    <row r="165" spans="1:18" hidden="1" x14ac:dyDescent="0.2">
      <c r="A165" s="8"/>
      <c r="B165" s="9"/>
      <c r="C165" s="9" t="s">
        <v>49</v>
      </c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>
        <f t="shared" si="59"/>
        <v>0</v>
      </c>
    </row>
    <row r="166" spans="1:18" hidden="1" x14ac:dyDescent="0.2">
      <c r="A166" s="8"/>
      <c r="B166" s="9"/>
      <c r="C166" s="9"/>
      <c r="D166" s="9" t="s">
        <v>50</v>
      </c>
      <c r="E166" s="10">
        <v>3000</v>
      </c>
      <c r="F166" s="10">
        <v>1500</v>
      </c>
      <c r="G166" s="10"/>
      <c r="H166" s="10"/>
      <c r="I166" s="10">
        <v>500</v>
      </c>
      <c r="J166" s="10"/>
      <c r="K166" s="10"/>
      <c r="L166" s="10"/>
      <c r="M166" s="10"/>
      <c r="N166" s="10">
        <v>500</v>
      </c>
      <c r="O166" s="10"/>
      <c r="P166" s="10">
        <v>500</v>
      </c>
      <c r="Q166" s="10"/>
      <c r="R166" s="10">
        <f t="shared" si="59"/>
        <v>3000</v>
      </c>
    </row>
    <row r="167" spans="1:18" hidden="1" x14ac:dyDescent="0.2">
      <c r="A167" s="8"/>
      <c r="B167" s="9"/>
      <c r="C167" s="9"/>
      <c r="D167" s="9" t="s">
        <v>51</v>
      </c>
      <c r="E167" s="10">
        <v>1500</v>
      </c>
      <c r="F167" s="10">
        <f>E167/12</f>
        <v>125</v>
      </c>
      <c r="G167" s="10">
        <f>F167</f>
        <v>125</v>
      </c>
      <c r="H167" s="10">
        <f t="shared" ref="H167:Q167" si="64">G167</f>
        <v>125</v>
      </c>
      <c r="I167" s="10">
        <f t="shared" si="64"/>
        <v>125</v>
      </c>
      <c r="J167" s="10">
        <f t="shared" si="64"/>
        <v>125</v>
      </c>
      <c r="K167" s="10">
        <f t="shared" si="64"/>
        <v>125</v>
      </c>
      <c r="L167" s="10">
        <f t="shared" si="64"/>
        <v>125</v>
      </c>
      <c r="M167" s="10">
        <f t="shared" si="64"/>
        <v>125</v>
      </c>
      <c r="N167" s="10">
        <f t="shared" si="64"/>
        <v>125</v>
      </c>
      <c r="O167" s="10">
        <f t="shared" si="64"/>
        <v>125</v>
      </c>
      <c r="P167" s="10">
        <f t="shared" si="64"/>
        <v>125</v>
      </c>
      <c r="Q167" s="10">
        <f t="shared" si="64"/>
        <v>125</v>
      </c>
      <c r="R167" s="10">
        <f t="shared" ref="R167:R189" si="65">SUM(F167:Q167)</f>
        <v>1500</v>
      </c>
    </row>
    <row r="168" spans="1:18" hidden="1" x14ac:dyDescent="0.2">
      <c r="A168" s="8"/>
      <c r="B168" s="9"/>
      <c r="C168" s="9"/>
      <c r="D168" s="9" t="s">
        <v>52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>
        <f t="shared" si="65"/>
        <v>0</v>
      </c>
    </row>
    <row r="169" spans="1:18" hidden="1" x14ac:dyDescent="0.2">
      <c r="A169" s="8"/>
      <c r="B169" s="9"/>
      <c r="C169" s="9"/>
      <c r="D169" s="9" t="s">
        <v>53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>
        <f t="shared" si="65"/>
        <v>0</v>
      </c>
    </row>
    <row r="170" spans="1:18" ht="30" hidden="1" customHeight="1" x14ac:dyDescent="0.2">
      <c r="A170" s="8"/>
      <c r="B170" s="9"/>
      <c r="C170" s="9"/>
      <c r="D170" s="9" t="s">
        <v>54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>
        <f t="shared" si="65"/>
        <v>0</v>
      </c>
    </row>
    <row r="171" spans="1:18" ht="14.65" hidden="1" customHeight="1" x14ac:dyDescent="0.2">
      <c r="A171" s="8"/>
      <c r="B171" s="9"/>
      <c r="C171" s="9" t="s">
        <v>55</v>
      </c>
      <c r="D171" s="9"/>
      <c r="E171" s="16">
        <f t="shared" ref="E171:Q171" si="66">SUM(E166:E170)</f>
        <v>4500</v>
      </c>
      <c r="F171" s="16">
        <f t="shared" si="66"/>
        <v>1625</v>
      </c>
      <c r="G171" s="16">
        <f t="shared" si="66"/>
        <v>125</v>
      </c>
      <c r="H171" s="16">
        <f t="shared" si="66"/>
        <v>125</v>
      </c>
      <c r="I171" s="16">
        <f t="shared" si="66"/>
        <v>625</v>
      </c>
      <c r="J171" s="16">
        <f t="shared" si="66"/>
        <v>125</v>
      </c>
      <c r="K171" s="16">
        <f t="shared" si="66"/>
        <v>125</v>
      </c>
      <c r="L171" s="16">
        <f t="shared" si="66"/>
        <v>125</v>
      </c>
      <c r="M171" s="16">
        <f t="shared" si="66"/>
        <v>125</v>
      </c>
      <c r="N171" s="16">
        <f t="shared" si="66"/>
        <v>625</v>
      </c>
      <c r="O171" s="16">
        <f t="shared" si="66"/>
        <v>125</v>
      </c>
      <c r="P171" s="16">
        <f t="shared" si="66"/>
        <v>625</v>
      </c>
      <c r="Q171" s="16">
        <f t="shared" si="66"/>
        <v>125</v>
      </c>
      <c r="R171" s="12">
        <f t="shared" si="65"/>
        <v>4500</v>
      </c>
    </row>
    <row r="172" spans="1:18" hidden="1" x14ac:dyDescent="0.2">
      <c r="A172" s="8"/>
      <c r="B172" s="9"/>
      <c r="C172" s="9" t="s">
        <v>56</v>
      </c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>
        <f t="shared" si="65"/>
        <v>0</v>
      </c>
    </row>
    <row r="173" spans="1:18" hidden="1" x14ac:dyDescent="0.2">
      <c r="A173" s="8"/>
      <c r="B173" s="9"/>
      <c r="C173" s="9"/>
      <c r="D173" s="9" t="s">
        <v>57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>
        <f t="shared" si="65"/>
        <v>0</v>
      </c>
    </row>
    <row r="174" spans="1:18" hidden="1" x14ac:dyDescent="0.2">
      <c r="A174" s="8"/>
      <c r="B174" s="9"/>
      <c r="C174" s="9"/>
      <c r="D174" s="9" t="s">
        <v>57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>
        <f t="shared" si="65"/>
        <v>0</v>
      </c>
    </row>
    <row r="175" spans="1:18" ht="14.65" hidden="1" customHeight="1" x14ac:dyDescent="0.2">
      <c r="A175" s="8"/>
      <c r="B175" s="9"/>
      <c r="C175" s="9"/>
      <c r="D175" s="9" t="s">
        <v>58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>
        <f t="shared" si="65"/>
        <v>0</v>
      </c>
    </row>
    <row r="176" spans="1:18" hidden="1" x14ac:dyDescent="0.2">
      <c r="A176" s="8"/>
      <c r="B176" s="9"/>
      <c r="C176" s="9"/>
      <c r="D176" s="9" t="s">
        <v>59</v>
      </c>
      <c r="E176" s="10">
        <v>2000</v>
      </c>
      <c r="F176" s="10">
        <v>2000</v>
      </c>
      <c r="G176" s="10" t="s">
        <v>13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>
        <f t="shared" si="65"/>
        <v>2000</v>
      </c>
    </row>
    <row r="177" spans="1:21" s="22" customFormat="1" hidden="1" x14ac:dyDescent="0.2">
      <c r="A177" s="8"/>
      <c r="B177" s="9"/>
      <c r="C177" s="9"/>
      <c r="D177" s="9" t="s">
        <v>60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>
        <f t="shared" si="65"/>
        <v>0</v>
      </c>
      <c r="S177" s="55"/>
      <c r="U177" s="71"/>
    </row>
    <row r="178" spans="1:21" hidden="1" x14ac:dyDescent="0.2">
      <c r="A178" s="8"/>
      <c r="B178" s="9"/>
      <c r="C178" s="9"/>
      <c r="D178" s="9" t="s">
        <v>61</v>
      </c>
      <c r="E178" s="10">
        <v>18000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>
        <v>18000</v>
      </c>
      <c r="Q178" s="10"/>
      <c r="R178" s="10">
        <f t="shared" si="65"/>
        <v>18000</v>
      </c>
    </row>
    <row r="179" spans="1:21" hidden="1" x14ac:dyDescent="0.2">
      <c r="A179" s="20"/>
      <c r="B179" s="21"/>
      <c r="C179" s="21"/>
      <c r="D179" s="21" t="s">
        <v>62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0">
        <f t="shared" si="65"/>
        <v>0</v>
      </c>
    </row>
    <row r="180" spans="1:21" ht="14.65" hidden="1" customHeight="1" x14ac:dyDescent="0.2">
      <c r="A180" s="8"/>
      <c r="B180" s="9"/>
      <c r="C180" s="9"/>
      <c r="D180" s="9" t="s">
        <v>63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>
        <f t="shared" si="65"/>
        <v>0</v>
      </c>
    </row>
    <row r="181" spans="1:21" hidden="1" x14ac:dyDescent="0.2">
      <c r="A181" s="8"/>
      <c r="B181" s="9"/>
      <c r="C181" s="9"/>
      <c r="D181" s="9" t="s">
        <v>64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>
        <f t="shared" si="65"/>
        <v>0</v>
      </c>
    </row>
    <row r="182" spans="1:21" ht="14.65" hidden="1" customHeight="1" x14ac:dyDescent="0.2">
      <c r="A182" s="8"/>
      <c r="B182" s="9"/>
      <c r="C182" s="9"/>
      <c r="D182" s="9" t="s">
        <v>65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>
        <f t="shared" si="65"/>
        <v>0</v>
      </c>
    </row>
    <row r="183" spans="1:21" hidden="1" x14ac:dyDescent="0.2">
      <c r="A183" s="8"/>
      <c r="B183" s="9"/>
      <c r="C183" s="9"/>
      <c r="D183" s="9" t="s">
        <v>66</v>
      </c>
      <c r="E183" s="10">
        <v>7000</v>
      </c>
      <c r="F183" s="10">
        <v>1500</v>
      </c>
      <c r="G183" s="10">
        <v>500</v>
      </c>
      <c r="H183" s="10">
        <v>500</v>
      </c>
      <c r="I183" s="10">
        <v>1500</v>
      </c>
      <c r="J183" s="10">
        <v>500</v>
      </c>
      <c r="K183" s="10"/>
      <c r="L183" s="10"/>
      <c r="M183" s="10" t="s">
        <v>13</v>
      </c>
      <c r="N183" s="10">
        <v>1000</v>
      </c>
      <c r="O183" s="10"/>
      <c r="P183" s="10">
        <v>1500</v>
      </c>
      <c r="Q183" s="10"/>
      <c r="R183" s="10">
        <f t="shared" si="65"/>
        <v>7000</v>
      </c>
    </row>
    <row r="184" spans="1:21" hidden="1" x14ac:dyDescent="0.2">
      <c r="A184" s="8"/>
      <c r="B184" s="9"/>
      <c r="C184" s="9"/>
      <c r="D184" s="9" t="s">
        <v>67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>
        <f t="shared" si="65"/>
        <v>0</v>
      </c>
    </row>
    <row r="185" spans="1:21" hidden="1" x14ac:dyDescent="0.2">
      <c r="A185" s="8"/>
      <c r="B185" s="9"/>
      <c r="C185" s="9"/>
      <c r="D185" s="9" t="s">
        <v>68</v>
      </c>
      <c r="E185" s="10">
        <v>2500</v>
      </c>
      <c r="F185" s="10">
        <f>E185/12</f>
        <v>208.33333333333334</v>
      </c>
      <c r="G185" s="10">
        <f>F185</f>
        <v>208.33333333333334</v>
      </c>
      <c r="H185" s="10">
        <f t="shared" ref="H185:Q185" si="67">G185</f>
        <v>208.33333333333334</v>
      </c>
      <c r="I185" s="10">
        <f t="shared" si="67"/>
        <v>208.33333333333334</v>
      </c>
      <c r="J185" s="10">
        <f t="shared" si="67"/>
        <v>208.33333333333334</v>
      </c>
      <c r="K185" s="10">
        <f t="shared" si="67"/>
        <v>208.33333333333334</v>
      </c>
      <c r="L185" s="10">
        <f t="shared" si="67"/>
        <v>208.33333333333334</v>
      </c>
      <c r="M185" s="10">
        <f t="shared" si="67"/>
        <v>208.33333333333334</v>
      </c>
      <c r="N185" s="10">
        <f t="shared" si="67"/>
        <v>208.33333333333334</v>
      </c>
      <c r="O185" s="10">
        <f t="shared" si="67"/>
        <v>208.33333333333334</v>
      </c>
      <c r="P185" s="10">
        <f t="shared" si="67"/>
        <v>208.33333333333334</v>
      </c>
      <c r="Q185" s="10">
        <f t="shared" si="67"/>
        <v>208.33333333333334</v>
      </c>
      <c r="R185" s="10">
        <f t="shared" si="65"/>
        <v>2500</v>
      </c>
    </row>
    <row r="186" spans="1:21" ht="30" hidden="1" customHeight="1" x14ac:dyDescent="0.2">
      <c r="A186" s="8"/>
      <c r="B186" s="9"/>
      <c r="C186" s="9"/>
      <c r="D186" s="9" t="s">
        <v>69</v>
      </c>
      <c r="E186" s="10">
        <v>42000</v>
      </c>
      <c r="F186" s="10">
        <v>3000</v>
      </c>
      <c r="G186" s="10">
        <v>3000</v>
      </c>
      <c r="H186" s="10">
        <v>3000</v>
      </c>
      <c r="I186" s="10">
        <v>3000</v>
      </c>
      <c r="J186" s="10">
        <v>3000</v>
      </c>
      <c r="K186" s="10">
        <v>3000</v>
      </c>
      <c r="L186" s="10">
        <v>3000</v>
      </c>
      <c r="M186" s="10">
        <v>3000</v>
      </c>
      <c r="N186" s="10">
        <v>3000</v>
      </c>
      <c r="O186" s="10">
        <v>3000</v>
      </c>
      <c r="P186" s="10">
        <v>3000</v>
      </c>
      <c r="Q186" s="10">
        <v>9000</v>
      </c>
      <c r="R186" s="10">
        <f t="shared" si="65"/>
        <v>42000</v>
      </c>
    </row>
    <row r="187" spans="1:21" hidden="1" x14ac:dyDescent="0.2">
      <c r="A187" s="8"/>
      <c r="B187" s="9"/>
      <c r="C187" s="9" t="s">
        <v>70</v>
      </c>
      <c r="D187" s="9"/>
      <c r="E187" s="16">
        <f t="shared" ref="E187:Q187" si="68">SUM(E173:E186)</f>
        <v>71500</v>
      </c>
      <c r="F187" s="16">
        <f t="shared" si="68"/>
        <v>6708.3333333333339</v>
      </c>
      <c r="G187" s="16">
        <f t="shared" si="68"/>
        <v>3708.3333333333335</v>
      </c>
      <c r="H187" s="16">
        <f t="shared" si="68"/>
        <v>3708.3333333333335</v>
      </c>
      <c r="I187" s="16">
        <f t="shared" si="68"/>
        <v>4708.333333333333</v>
      </c>
      <c r="J187" s="16">
        <f t="shared" si="68"/>
        <v>3708.3333333333335</v>
      </c>
      <c r="K187" s="16">
        <f t="shared" si="68"/>
        <v>3208.3333333333335</v>
      </c>
      <c r="L187" s="16">
        <f t="shared" si="68"/>
        <v>3208.3333333333335</v>
      </c>
      <c r="M187" s="16">
        <f t="shared" si="68"/>
        <v>3208.3333333333335</v>
      </c>
      <c r="N187" s="16">
        <f t="shared" si="68"/>
        <v>4208.333333333333</v>
      </c>
      <c r="O187" s="16">
        <f t="shared" si="68"/>
        <v>3208.3333333333335</v>
      </c>
      <c r="P187" s="16">
        <f t="shared" si="68"/>
        <v>22708.333333333332</v>
      </c>
      <c r="Q187" s="16">
        <f t="shared" si="68"/>
        <v>9208.3333333333339</v>
      </c>
      <c r="R187" s="12">
        <f t="shared" si="65"/>
        <v>71500</v>
      </c>
    </row>
    <row r="188" spans="1:21" ht="14.65" hidden="1" customHeight="1" x14ac:dyDescent="0.2">
      <c r="A188" s="8"/>
      <c r="B188" s="9"/>
      <c r="C188" s="9" t="s">
        <v>71</v>
      </c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>
        <f t="shared" si="65"/>
        <v>0</v>
      </c>
    </row>
    <row r="189" spans="1:21" hidden="1" x14ac:dyDescent="0.2">
      <c r="A189" s="8"/>
      <c r="B189" s="9"/>
      <c r="C189" s="9"/>
      <c r="D189" s="9" t="s">
        <v>72</v>
      </c>
      <c r="E189" s="10">
        <v>3000</v>
      </c>
      <c r="F189" s="10">
        <v>250</v>
      </c>
      <c r="G189" s="10">
        <v>250</v>
      </c>
      <c r="H189" s="10">
        <v>250</v>
      </c>
      <c r="I189" s="10">
        <v>250</v>
      </c>
      <c r="J189" s="10">
        <v>250</v>
      </c>
      <c r="K189" s="10">
        <v>250</v>
      </c>
      <c r="L189" s="10">
        <v>250</v>
      </c>
      <c r="M189" s="10">
        <v>250</v>
      </c>
      <c r="N189" s="10">
        <v>250</v>
      </c>
      <c r="O189" s="10">
        <v>250</v>
      </c>
      <c r="P189" s="10">
        <v>250</v>
      </c>
      <c r="Q189" s="10">
        <v>250</v>
      </c>
      <c r="R189" s="10">
        <f t="shared" si="65"/>
        <v>3000</v>
      </c>
    </row>
    <row r="190" spans="1:21" hidden="1" x14ac:dyDescent="0.2">
      <c r="A190" s="8"/>
      <c r="B190" s="9"/>
      <c r="C190" s="9"/>
      <c r="D190" s="9" t="s">
        <v>73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>
        <f t="shared" ref="R190:R224" si="69">SUM(F190:Q190)</f>
        <v>0</v>
      </c>
    </row>
    <row r="191" spans="1:21" hidden="1" x14ac:dyDescent="0.2">
      <c r="A191" s="8"/>
      <c r="B191" s="9"/>
      <c r="C191" s="9"/>
      <c r="D191" s="9" t="s">
        <v>73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>
        <f t="shared" si="69"/>
        <v>0</v>
      </c>
    </row>
    <row r="192" spans="1:21" hidden="1" x14ac:dyDescent="0.2">
      <c r="A192" s="8"/>
      <c r="B192" s="9"/>
      <c r="C192" s="9"/>
      <c r="D192" s="9" t="s">
        <v>74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>
        <f t="shared" si="69"/>
        <v>0</v>
      </c>
    </row>
    <row r="193" spans="1:18" hidden="1" x14ac:dyDescent="0.2">
      <c r="A193" s="8"/>
      <c r="B193" s="9"/>
      <c r="C193" s="9"/>
      <c r="D193" s="9" t="s">
        <v>75</v>
      </c>
      <c r="E193" s="10">
        <v>15000</v>
      </c>
      <c r="F193" s="10">
        <v>500</v>
      </c>
      <c r="G193" s="10">
        <v>500</v>
      </c>
      <c r="H193" s="10">
        <v>500</v>
      </c>
      <c r="I193" s="10">
        <v>500</v>
      </c>
      <c r="J193" s="10"/>
      <c r="K193" s="10">
        <v>500</v>
      </c>
      <c r="L193" s="10"/>
      <c r="M193" s="10"/>
      <c r="N193" s="10"/>
      <c r="O193" s="10"/>
      <c r="P193" s="10">
        <v>500</v>
      </c>
      <c r="Q193" s="10"/>
      <c r="R193" s="10">
        <f t="shared" si="69"/>
        <v>3000</v>
      </c>
    </row>
    <row r="194" spans="1:18" ht="30" hidden="1" customHeight="1" x14ac:dyDescent="0.2">
      <c r="A194" s="8"/>
      <c r="B194" s="9"/>
      <c r="C194" s="9"/>
      <c r="D194" s="9" t="s">
        <v>76</v>
      </c>
      <c r="E194" s="10"/>
      <c r="F194" s="10">
        <v>1000</v>
      </c>
      <c r="G194" s="10">
        <v>1000</v>
      </c>
      <c r="H194" s="10">
        <v>1000</v>
      </c>
      <c r="I194" s="10">
        <v>1000</v>
      </c>
      <c r="J194" s="10">
        <v>1000</v>
      </c>
      <c r="K194" s="10">
        <v>1000</v>
      </c>
      <c r="L194" s="10">
        <v>1000</v>
      </c>
      <c r="M194" s="10">
        <v>1000</v>
      </c>
      <c r="N194" s="10">
        <v>1000</v>
      </c>
      <c r="O194" s="10">
        <v>1000</v>
      </c>
      <c r="P194" s="10">
        <v>1000</v>
      </c>
      <c r="Q194" s="10">
        <v>1000</v>
      </c>
      <c r="R194" s="10">
        <f t="shared" si="69"/>
        <v>12000</v>
      </c>
    </row>
    <row r="195" spans="1:18" hidden="1" x14ac:dyDescent="0.2">
      <c r="A195" s="8"/>
      <c r="B195" s="9"/>
      <c r="C195" s="9" t="s">
        <v>77</v>
      </c>
      <c r="D195" s="9"/>
      <c r="E195" s="16">
        <f>ROUND(SUM(E188:E194),5)</f>
        <v>18000</v>
      </c>
      <c r="F195" s="16">
        <f t="shared" ref="F195:Q195" si="70">ROUND(SUM(F188:F194),5)</f>
        <v>1750</v>
      </c>
      <c r="G195" s="16">
        <f t="shared" si="70"/>
        <v>1750</v>
      </c>
      <c r="H195" s="16">
        <f t="shared" si="70"/>
        <v>1750</v>
      </c>
      <c r="I195" s="16">
        <f t="shared" si="70"/>
        <v>1750</v>
      </c>
      <c r="J195" s="16">
        <f t="shared" si="70"/>
        <v>1250</v>
      </c>
      <c r="K195" s="16">
        <f t="shared" si="70"/>
        <v>1750</v>
      </c>
      <c r="L195" s="16">
        <f t="shared" si="70"/>
        <v>1250</v>
      </c>
      <c r="M195" s="16">
        <f t="shared" si="70"/>
        <v>1250</v>
      </c>
      <c r="N195" s="16">
        <f t="shared" si="70"/>
        <v>1250</v>
      </c>
      <c r="O195" s="16">
        <f t="shared" si="70"/>
        <v>1250</v>
      </c>
      <c r="P195" s="16">
        <f t="shared" si="70"/>
        <v>1750</v>
      </c>
      <c r="Q195" s="16">
        <f t="shared" si="70"/>
        <v>1250</v>
      </c>
      <c r="R195" s="12">
        <f>SUM(F195492)</f>
        <v>0</v>
      </c>
    </row>
    <row r="196" spans="1:18" hidden="1" x14ac:dyDescent="0.2">
      <c r="A196" s="8"/>
      <c r="B196" s="9"/>
      <c r="C196" s="9" t="s">
        <v>78</v>
      </c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>
        <f t="shared" si="69"/>
        <v>0</v>
      </c>
    </row>
    <row r="197" spans="1:18" hidden="1" x14ac:dyDescent="0.2">
      <c r="A197" s="8"/>
      <c r="B197" s="9"/>
      <c r="C197" s="9"/>
      <c r="D197" s="9" t="s">
        <v>79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>
        <f t="shared" si="69"/>
        <v>0</v>
      </c>
    </row>
    <row r="198" spans="1:18" hidden="1" x14ac:dyDescent="0.2">
      <c r="A198" s="8"/>
      <c r="B198" s="9"/>
      <c r="C198" s="9"/>
      <c r="D198" s="9" t="s">
        <v>80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>
        <f t="shared" si="69"/>
        <v>0</v>
      </c>
    </row>
    <row r="199" spans="1:18" hidden="1" x14ac:dyDescent="0.2">
      <c r="A199" s="8"/>
      <c r="B199" s="9"/>
      <c r="C199" s="9"/>
      <c r="D199" s="9" t="s">
        <v>81</v>
      </c>
      <c r="E199" s="10">
        <v>3000</v>
      </c>
      <c r="F199" s="10"/>
      <c r="G199" s="10">
        <v>1000</v>
      </c>
      <c r="H199" s="10"/>
      <c r="I199" s="10"/>
      <c r="J199" s="10">
        <v>1000</v>
      </c>
      <c r="K199" s="10"/>
      <c r="L199" s="10"/>
      <c r="M199" s="10"/>
      <c r="N199" s="10"/>
      <c r="O199" s="10">
        <v>1000</v>
      </c>
      <c r="P199" s="10"/>
      <c r="Q199" s="10"/>
      <c r="R199" s="10">
        <f t="shared" si="69"/>
        <v>3000</v>
      </c>
    </row>
    <row r="200" spans="1:18" hidden="1" x14ac:dyDescent="0.2">
      <c r="A200" s="8"/>
      <c r="B200" s="9"/>
      <c r="C200" s="9"/>
      <c r="D200" s="9" t="s">
        <v>82</v>
      </c>
      <c r="E200" s="10" t="s">
        <v>13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>
        <f t="shared" si="69"/>
        <v>0</v>
      </c>
    </row>
    <row r="201" spans="1:18" hidden="1" x14ac:dyDescent="0.2">
      <c r="A201" s="8"/>
      <c r="B201" s="9"/>
      <c r="C201" s="9"/>
      <c r="D201" s="9" t="s">
        <v>83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>
        <f t="shared" si="69"/>
        <v>0</v>
      </c>
    </row>
    <row r="202" spans="1:18" hidden="1" x14ac:dyDescent="0.2">
      <c r="A202" s="8"/>
      <c r="B202" s="9"/>
      <c r="C202" s="9"/>
      <c r="D202" s="9" t="s">
        <v>84</v>
      </c>
      <c r="E202" s="10">
        <v>4000</v>
      </c>
      <c r="F202" s="10">
        <v>500</v>
      </c>
      <c r="G202" s="10">
        <v>250</v>
      </c>
      <c r="H202" s="10">
        <v>250</v>
      </c>
      <c r="I202" s="10">
        <v>500</v>
      </c>
      <c r="J202" s="10">
        <v>250</v>
      </c>
      <c r="K202" s="10">
        <v>500</v>
      </c>
      <c r="L202" s="10">
        <v>250</v>
      </c>
      <c r="M202" s="10"/>
      <c r="N202" s="10">
        <v>500</v>
      </c>
      <c r="O202" s="10">
        <v>500</v>
      </c>
      <c r="P202" s="10">
        <v>500</v>
      </c>
      <c r="Q202" s="10"/>
      <c r="R202" s="10">
        <f t="shared" si="69"/>
        <v>4000</v>
      </c>
    </row>
    <row r="203" spans="1:18" hidden="1" x14ac:dyDescent="0.2">
      <c r="A203" s="8"/>
      <c r="B203" s="9"/>
      <c r="C203" s="9"/>
      <c r="D203" s="9" t="s">
        <v>85</v>
      </c>
      <c r="E203" s="10" t="s">
        <v>86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>
        <f t="shared" si="69"/>
        <v>0</v>
      </c>
    </row>
    <row r="204" spans="1:18" hidden="1" x14ac:dyDescent="0.2">
      <c r="A204" s="8"/>
      <c r="B204" s="9"/>
      <c r="C204" s="9"/>
      <c r="D204" s="9" t="s">
        <v>87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>
        <f t="shared" si="69"/>
        <v>0</v>
      </c>
    </row>
    <row r="205" spans="1:18" hidden="1" x14ac:dyDescent="0.2">
      <c r="A205" s="8"/>
      <c r="B205" s="9"/>
      <c r="C205" s="9"/>
      <c r="D205" s="9" t="s">
        <v>88</v>
      </c>
      <c r="E205" s="10">
        <v>3000</v>
      </c>
      <c r="F205" s="10">
        <v>500</v>
      </c>
      <c r="G205" s="10"/>
      <c r="H205" s="10">
        <v>500</v>
      </c>
      <c r="I205" s="10"/>
      <c r="J205" s="10"/>
      <c r="K205" s="10">
        <v>500</v>
      </c>
      <c r="L205" s="10">
        <v>500</v>
      </c>
      <c r="M205" s="10"/>
      <c r="N205" s="10">
        <v>500</v>
      </c>
      <c r="O205" s="10">
        <v>500</v>
      </c>
      <c r="P205" s="10"/>
      <c r="Q205" s="10"/>
      <c r="R205" s="10">
        <f t="shared" si="69"/>
        <v>3000</v>
      </c>
    </row>
    <row r="206" spans="1:18" hidden="1" x14ac:dyDescent="0.2">
      <c r="A206" s="8"/>
      <c r="B206" s="9"/>
      <c r="C206" s="9"/>
      <c r="D206" s="9" t="s">
        <v>89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>
        <f t="shared" si="69"/>
        <v>0</v>
      </c>
    </row>
    <row r="207" spans="1:18" hidden="1" x14ac:dyDescent="0.2">
      <c r="A207" s="8"/>
      <c r="B207" s="9"/>
      <c r="C207" s="9"/>
      <c r="D207" s="9" t="s">
        <v>90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 t="s">
        <v>13</v>
      </c>
      <c r="Q207" s="10"/>
      <c r="R207" s="10">
        <f t="shared" si="69"/>
        <v>0</v>
      </c>
    </row>
    <row r="208" spans="1:18" ht="30" hidden="1" customHeight="1" x14ac:dyDescent="0.2">
      <c r="A208" s="8"/>
      <c r="B208" s="9"/>
      <c r="C208" s="9"/>
      <c r="D208" s="9" t="s">
        <v>91</v>
      </c>
      <c r="E208" s="10" t="s">
        <v>13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>
        <f t="shared" si="69"/>
        <v>0</v>
      </c>
    </row>
    <row r="209" spans="1:21" hidden="1" x14ac:dyDescent="0.2">
      <c r="A209" s="8"/>
      <c r="B209" s="9"/>
      <c r="C209" s="9" t="s">
        <v>92</v>
      </c>
      <c r="D209" s="9"/>
      <c r="E209" s="16">
        <f t="shared" ref="E209:Q209" si="71">ROUND(SUM(E196:E208),5)</f>
        <v>10000</v>
      </c>
      <c r="F209" s="16">
        <f t="shared" si="71"/>
        <v>1000</v>
      </c>
      <c r="G209" s="16">
        <f t="shared" si="71"/>
        <v>1250</v>
      </c>
      <c r="H209" s="16">
        <f t="shared" si="71"/>
        <v>750</v>
      </c>
      <c r="I209" s="16">
        <f t="shared" si="71"/>
        <v>500</v>
      </c>
      <c r="J209" s="16">
        <f t="shared" si="71"/>
        <v>1250</v>
      </c>
      <c r="K209" s="16">
        <f t="shared" si="71"/>
        <v>1000</v>
      </c>
      <c r="L209" s="16">
        <f t="shared" si="71"/>
        <v>750</v>
      </c>
      <c r="M209" s="16">
        <f t="shared" si="71"/>
        <v>0</v>
      </c>
      <c r="N209" s="16">
        <f t="shared" si="71"/>
        <v>1000</v>
      </c>
      <c r="O209" s="16">
        <f t="shared" si="71"/>
        <v>2000</v>
      </c>
      <c r="P209" s="16">
        <f t="shared" si="71"/>
        <v>500</v>
      </c>
      <c r="Q209" s="16">
        <f t="shared" si="71"/>
        <v>0</v>
      </c>
      <c r="R209" s="12">
        <f>SUM(F209:Q209)</f>
        <v>10000</v>
      </c>
    </row>
    <row r="210" spans="1:21" hidden="1" x14ac:dyDescent="0.2">
      <c r="A210" s="8"/>
      <c r="B210" s="9"/>
      <c r="C210" s="9" t="s">
        <v>93</v>
      </c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>
        <f t="shared" si="69"/>
        <v>0</v>
      </c>
    </row>
    <row r="211" spans="1:21" hidden="1" x14ac:dyDescent="0.2">
      <c r="A211" s="8"/>
      <c r="B211" s="9"/>
      <c r="C211" s="9"/>
      <c r="D211" s="9" t="s">
        <v>94</v>
      </c>
      <c r="E211" s="10">
        <v>3000</v>
      </c>
      <c r="F211" s="10">
        <v>1000</v>
      </c>
      <c r="G211" s="10"/>
      <c r="H211" s="10"/>
      <c r="I211" s="10"/>
      <c r="J211" s="10">
        <v>1000</v>
      </c>
      <c r="K211" s="10"/>
      <c r="L211" s="10"/>
      <c r="M211" s="10"/>
      <c r="N211" s="10">
        <v>1000</v>
      </c>
      <c r="O211" s="10"/>
      <c r="P211" s="10"/>
      <c r="Q211" s="10"/>
      <c r="R211" s="10">
        <f t="shared" si="69"/>
        <v>3000</v>
      </c>
    </row>
    <row r="212" spans="1:21" hidden="1" x14ac:dyDescent="0.2">
      <c r="A212" s="8"/>
      <c r="B212" s="9"/>
      <c r="C212" s="9"/>
      <c r="D212" s="9" t="s">
        <v>95</v>
      </c>
      <c r="E212" s="10">
        <v>4000</v>
      </c>
      <c r="F212" s="10">
        <v>2000</v>
      </c>
      <c r="G212" s="10"/>
      <c r="H212" s="10"/>
      <c r="I212" s="10"/>
      <c r="J212" s="10"/>
      <c r="K212" s="10">
        <v>2000</v>
      </c>
      <c r="L212" s="10" t="s">
        <v>13</v>
      </c>
      <c r="M212" s="10"/>
      <c r="N212" s="10"/>
      <c r="O212" s="10"/>
      <c r="P212" s="10"/>
      <c r="Q212" s="10"/>
      <c r="R212" s="10">
        <f t="shared" si="69"/>
        <v>4000</v>
      </c>
    </row>
    <row r="213" spans="1:21" s="22" customFormat="1" hidden="1" x14ac:dyDescent="0.2">
      <c r="A213" s="8"/>
      <c r="B213" s="9"/>
      <c r="C213" s="9"/>
      <c r="D213" s="9" t="s">
        <v>96</v>
      </c>
      <c r="E213" s="10">
        <v>500</v>
      </c>
      <c r="F213" s="10">
        <f>E213/12</f>
        <v>41.666666666666664</v>
      </c>
      <c r="G213" s="10">
        <f>F213</f>
        <v>41.666666666666664</v>
      </c>
      <c r="H213" s="10">
        <f t="shared" ref="H213:Q213" si="72">G213</f>
        <v>41.666666666666664</v>
      </c>
      <c r="I213" s="10">
        <f t="shared" si="72"/>
        <v>41.666666666666664</v>
      </c>
      <c r="J213" s="10">
        <f t="shared" si="72"/>
        <v>41.666666666666664</v>
      </c>
      <c r="K213" s="10">
        <f t="shared" si="72"/>
        <v>41.666666666666664</v>
      </c>
      <c r="L213" s="10">
        <f t="shared" si="72"/>
        <v>41.666666666666664</v>
      </c>
      <c r="M213" s="10">
        <f t="shared" si="72"/>
        <v>41.666666666666664</v>
      </c>
      <c r="N213" s="10">
        <f t="shared" si="72"/>
        <v>41.666666666666664</v>
      </c>
      <c r="O213" s="10">
        <f t="shared" si="72"/>
        <v>41.666666666666664</v>
      </c>
      <c r="P213" s="10">
        <f t="shared" si="72"/>
        <v>41.666666666666664</v>
      </c>
      <c r="Q213" s="10">
        <f t="shared" si="72"/>
        <v>41.666666666666664</v>
      </c>
      <c r="R213" s="10">
        <f t="shared" si="69"/>
        <v>500.00000000000006</v>
      </c>
      <c r="S213" s="55"/>
      <c r="U213" s="71"/>
    </row>
    <row r="214" spans="1:21" hidden="1" x14ac:dyDescent="0.2">
      <c r="A214" s="8"/>
      <c r="B214" s="9"/>
      <c r="C214" s="9"/>
      <c r="D214" s="9" t="s">
        <v>97</v>
      </c>
      <c r="E214" s="10">
        <v>500</v>
      </c>
      <c r="F214" s="10">
        <v>250</v>
      </c>
      <c r="G214" s="10"/>
      <c r="H214" s="10"/>
      <c r="I214" s="10">
        <v>250</v>
      </c>
      <c r="J214" s="10"/>
      <c r="K214" s="10"/>
      <c r="L214" s="10"/>
      <c r="M214" s="10"/>
      <c r="N214" s="10"/>
      <c r="O214" s="10"/>
      <c r="P214" s="10"/>
      <c r="Q214" s="10"/>
      <c r="R214" s="10">
        <f t="shared" si="69"/>
        <v>500</v>
      </c>
    </row>
    <row r="215" spans="1:21" ht="14.65" hidden="1" customHeight="1" x14ac:dyDescent="0.2">
      <c r="A215" s="20"/>
      <c r="B215" s="21"/>
      <c r="C215" s="21"/>
      <c r="D215" s="21" t="s">
        <v>98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0">
        <f t="shared" si="69"/>
        <v>0</v>
      </c>
    </row>
    <row r="216" spans="1:21" hidden="1" x14ac:dyDescent="0.2">
      <c r="A216" s="8"/>
      <c r="B216" s="9"/>
      <c r="C216" s="9"/>
      <c r="D216" s="9" t="s">
        <v>99</v>
      </c>
      <c r="E216" s="10" t="s">
        <v>13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>
        <f t="shared" si="69"/>
        <v>0</v>
      </c>
    </row>
    <row r="217" spans="1:21" hidden="1" x14ac:dyDescent="0.2">
      <c r="A217" s="8"/>
      <c r="B217" s="9"/>
      <c r="C217" s="9"/>
      <c r="D217" s="9" t="s">
        <v>100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>
        <f t="shared" si="69"/>
        <v>0</v>
      </c>
    </row>
    <row r="218" spans="1:21" hidden="1" x14ac:dyDescent="0.2">
      <c r="A218" s="8"/>
      <c r="B218" s="9"/>
      <c r="C218" s="9"/>
      <c r="D218" s="9" t="s">
        <v>101</v>
      </c>
      <c r="E218" s="10">
        <v>4000</v>
      </c>
      <c r="F218" s="10">
        <v>2000</v>
      </c>
      <c r="G218" s="10"/>
      <c r="H218" s="10"/>
      <c r="I218" s="10">
        <v>2000</v>
      </c>
      <c r="J218" s="10"/>
      <c r="K218" s="10"/>
      <c r="L218" s="10"/>
      <c r="M218" s="10"/>
      <c r="N218" s="10"/>
      <c r="O218" s="10"/>
      <c r="P218" s="10"/>
      <c r="Q218" s="10"/>
      <c r="R218" s="10">
        <f t="shared" si="69"/>
        <v>4000</v>
      </c>
    </row>
    <row r="219" spans="1:21" hidden="1" x14ac:dyDescent="0.2">
      <c r="A219" s="8"/>
      <c r="B219" s="9"/>
      <c r="C219" s="9"/>
      <c r="D219" s="9" t="s">
        <v>102</v>
      </c>
      <c r="E219" s="10">
        <v>15000</v>
      </c>
      <c r="F219" s="10">
        <v>15000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>
        <f t="shared" si="69"/>
        <v>15000</v>
      </c>
    </row>
    <row r="220" spans="1:21" hidden="1" x14ac:dyDescent="0.2">
      <c r="A220" s="8"/>
      <c r="B220" s="9"/>
      <c r="C220" s="9"/>
      <c r="D220" s="9" t="s">
        <v>103</v>
      </c>
      <c r="E220" s="10" t="s">
        <v>13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>
        <f t="shared" si="69"/>
        <v>0</v>
      </c>
    </row>
    <row r="221" spans="1:21" ht="30" hidden="1" customHeight="1" x14ac:dyDescent="0.2">
      <c r="A221" s="8"/>
      <c r="B221" s="9"/>
      <c r="C221" s="9" t="s">
        <v>104</v>
      </c>
      <c r="D221" s="9"/>
      <c r="E221" s="23">
        <f t="shared" ref="E221:Q221" si="73">ROUND(SUM(E210:E220),5)</f>
        <v>27000</v>
      </c>
      <c r="F221" s="23">
        <f t="shared" si="73"/>
        <v>20291.666669999999</v>
      </c>
      <c r="G221" s="23">
        <f t="shared" si="73"/>
        <v>41.666670000000003</v>
      </c>
      <c r="H221" s="23">
        <f t="shared" si="73"/>
        <v>41.666670000000003</v>
      </c>
      <c r="I221" s="23">
        <f t="shared" si="73"/>
        <v>2291.6666700000001</v>
      </c>
      <c r="J221" s="23">
        <f t="shared" si="73"/>
        <v>1041.6666700000001</v>
      </c>
      <c r="K221" s="23">
        <f t="shared" si="73"/>
        <v>2041.6666700000001</v>
      </c>
      <c r="L221" s="23">
        <f t="shared" si="73"/>
        <v>41.666670000000003</v>
      </c>
      <c r="M221" s="23">
        <f t="shared" si="73"/>
        <v>41.666670000000003</v>
      </c>
      <c r="N221" s="23">
        <f t="shared" si="73"/>
        <v>1041.6666700000001</v>
      </c>
      <c r="O221" s="23">
        <f t="shared" si="73"/>
        <v>41.666670000000003</v>
      </c>
      <c r="P221" s="23">
        <f t="shared" si="73"/>
        <v>41.666670000000003</v>
      </c>
      <c r="Q221" s="23">
        <f t="shared" si="73"/>
        <v>41.666670000000003</v>
      </c>
      <c r="R221" s="12">
        <f t="shared" si="69"/>
        <v>27000.000039999984</v>
      </c>
    </row>
    <row r="222" spans="1:21" ht="15.4" hidden="1" customHeight="1" x14ac:dyDescent="0.2">
      <c r="A222" s="8"/>
      <c r="B222" s="9"/>
      <c r="C222" s="9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>
        <f t="shared" si="69"/>
        <v>0</v>
      </c>
    </row>
    <row r="223" spans="1:21" ht="30" hidden="1" customHeight="1" thickBot="1" x14ac:dyDescent="0.25">
      <c r="A223" s="8"/>
      <c r="B223" s="9" t="s">
        <v>105</v>
      </c>
      <c r="C223" s="9"/>
      <c r="D223" s="9"/>
      <c r="E223" s="24" t="e">
        <f>ROUND(#REF!+#REF!+#REF!+#REF!+E138+E160+E164+E171+E187+E195+E209+E221,5)</f>
        <v>#REF!</v>
      </c>
      <c r="F223" s="24" t="e">
        <f>ROUND(#REF!+#REF!+#REF!+#REF!+F138+F160+F164+F171+F187+F195+F209+F221,5)</f>
        <v>#REF!</v>
      </c>
      <c r="G223" s="24" t="e">
        <f>ROUND(#REF!+#REF!+#REF!+#REF!+G138+G160+G164+G171+G187+G195+G209+G221,5)</f>
        <v>#REF!</v>
      </c>
      <c r="H223" s="24" t="e">
        <f>ROUND(#REF!+#REF!+#REF!+#REF!+H138+H160+H164+H171+H187+H195+H209+H221,5)</f>
        <v>#REF!</v>
      </c>
      <c r="I223" s="24" t="e">
        <f>ROUND(#REF!+#REF!+#REF!+#REF!+I138+I160+I164+I171+I187+I195+I209+I221,5)</f>
        <v>#REF!</v>
      </c>
      <c r="J223" s="24" t="e">
        <f>ROUND(#REF!+#REF!+#REF!+#REF!+J138+J160+J164+J171+J187+J195+J209+J221,5)</f>
        <v>#REF!</v>
      </c>
      <c r="K223" s="24" t="e">
        <f>ROUND(#REF!+#REF!+#REF!+#REF!+K138+K160+K164+K171+K187+K195+K209+K221,5)</f>
        <v>#REF!</v>
      </c>
      <c r="L223" s="24" t="e">
        <f>ROUND(#REF!+#REF!+#REF!+#REF!+L138+L160+L164+L171+L187+L195+L209+L221,5)</f>
        <v>#REF!</v>
      </c>
      <c r="M223" s="24" t="e">
        <f>ROUND(#REF!+#REF!+#REF!+#REF!+M138+M160+M164+M171+M187+M195+M209+M221,5)</f>
        <v>#REF!</v>
      </c>
      <c r="N223" s="24" t="e">
        <f>ROUND(#REF!+#REF!+#REF!+#REF!+N138+N160+N164+N171+N187+N195+N209+N221,5)</f>
        <v>#REF!</v>
      </c>
      <c r="O223" s="24" t="e">
        <f>ROUND(#REF!+#REF!+#REF!+#REF!+O138+O160+O164+O171+O187+O195+O209+O221,5)</f>
        <v>#REF!</v>
      </c>
      <c r="P223" s="24" t="e">
        <f>ROUND(#REF!+#REF!+#REF!+#REF!+P138+P160+P164+P171+P187+P195+P209+P221,5)</f>
        <v>#REF!</v>
      </c>
      <c r="Q223" s="24" t="e">
        <f>ROUND(#REF!+#REF!+#REF!+#REF!+Q138+Q160+Q164+Q171+Q187+Q195+Q209+Q221,5)</f>
        <v>#REF!</v>
      </c>
      <c r="R223" s="12" t="e">
        <f t="shared" si="69"/>
        <v>#REF!</v>
      </c>
    </row>
    <row r="224" spans="1:21" ht="15" hidden="1" customHeight="1" x14ac:dyDescent="0.2">
      <c r="A224" s="8"/>
      <c r="B224" s="9"/>
      <c r="C224" s="9"/>
      <c r="D224" s="9"/>
      <c r="E224" s="23" t="e">
        <f>E24-E223</f>
        <v>#REF!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>
        <f t="shared" si="69"/>
        <v>0</v>
      </c>
    </row>
    <row r="225" spans="1:18" ht="15" hidden="1" customHeight="1" x14ac:dyDescent="0.2">
      <c r="A225" s="8"/>
      <c r="B225" s="9"/>
      <c r="C225" s="9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 hidden="1" customHeight="1" x14ac:dyDescent="0.2">
      <c r="A226" s="8"/>
      <c r="B226" s="9" t="s">
        <v>106</v>
      </c>
      <c r="C226" s="9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30" hidden="1" customHeight="1" x14ac:dyDescent="0.2">
      <c r="A227" s="8"/>
      <c r="B227" s="9"/>
      <c r="C227" s="9" t="s">
        <v>107</v>
      </c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5:18" x14ac:dyDescent="0.2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5:18" x14ac:dyDescent="0.2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5:18" x14ac:dyDescent="0.2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5:18" x14ac:dyDescent="0.2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5:18" x14ac:dyDescent="0.2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5:18" x14ac:dyDescent="0.2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5:18" x14ac:dyDescent="0.2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5:18" x14ac:dyDescent="0.2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5:18" x14ac:dyDescent="0.2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5:18" x14ac:dyDescent="0.2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5:18" x14ac:dyDescent="0.2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5:18" x14ac:dyDescent="0.2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5:18" x14ac:dyDescent="0.2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</sheetData>
  <autoFilter ref="E1:T7" xr:uid="{00000000-0009-0000-0000-000000000000}"/>
  <pageMargins left="0.25" right="0.25" top="0.5" bottom="0.5" header="0.3" footer="0.3"/>
  <pageSetup paperSize="5" scale="70" fitToHeight="0" orientation="landscape" r:id="rId1"/>
  <headerFooter>
    <oddHeader>&amp;CNational Auto Body Council - 2019 Proposed Budget DRAFT</oddHeader>
    <oddFooter>&amp;L&amp;P&amp;C&amp;D&amp;RNational Auto Body Council - Confidential Information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65"/>
  <sheetViews>
    <sheetView zoomScaleNormal="100" workbookViewId="0">
      <pane xSplit="5" ySplit="1" topLeftCell="P11" activePane="bottomRight" state="frozen"/>
      <selection pane="topRight" activeCell="F1" sqref="F1"/>
      <selection pane="bottomLeft" activeCell="A2" sqref="A2"/>
      <selection pane="bottomRight" activeCell="I30" sqref="I30"/>
    </sheetView>
  </sheetViews>
  <sheetFormatPr defaultColWidth="8.7109375" defaultRowHeight="12.75" x14ac:dyDescent="0.2"/>
  <cols>
    <col min="1" max="1" width="1.28515625" style="25" customWidth="1"/>
    <col min="2" max="2" width="2.7109375" style="25" customWidth="1"/>
    <col min="3" max="3" width="1.28515625" style="25" customWidth="1"/>
    <col min="4" max="4" width="41.28515625" style="25" bestFit="1" customWidth="1"/>
    <col min="5" max="5" width="9.5703125" style="11" bestFit="1" customWidth="1"/>
    <col min="6" max="17" width="10.140625" style="11" customWidth="1"/>
    <col min="18" max="18" width="13.85546875" style="11" bestFit="1" customWidth="1"/>
    <col min="19" max="19" width="10.5703125" style="46" bestFit="1" customWidth="1"/>
    <col min="20" max="20" width="43.42578125" style="11" bestFit="1" customWidth="1"/>
    <col min="21" max="16384" width="8.7109375" style="11"/>
  </cols>
  <sheetData>
    <row r="1" spans="1:20" s="4" customFormat="1" x14ac:dyDescent="0.2">
      <c r="A1" s="1"/>
      <c r="B1" s="2"/>
      <c r="C1" s="2"/>
      <c r="D1" s="2"/>
      <c r="E1" s="3">
        <v>2018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141</v>
      </c>
      <c r="S1" s="52" t="s">
        <v>140</v>
      </c>
      <c r="T1" s="4" t="s">
        <v>144</v>
      </c>
    </row>
    <row r="2" spans="1:20" s="7" customFormat="1" x14ac:dyDescent="0.2">
      <c r="A2" s="1"/>
      <c r="B2" s="2"/>
      <c r="C2" s="2"/>
      <c r="D2" s="2"/>
      <c r="E2" s="3" t="s">
        <v>12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3"/>
    </row>
    <row r="3" spans="1:20" ht="25.5" x14ac:dyDescent="0.3">
      <c r="A3" s="8"/>
      <c r="B3" s="30" t="s">
        <v>14</v>
      </c>
      <c r="C3" s="9"/>
      <c r="D3" s="9"/>
      <c r="E3" s="10"/>
      <c r="F3" s="41" t="s">
        <v>116</v>
      </c>
      <c r="H3" s="10"/>
      <c r="I3" s="39" t="s">
        <v>113</v>
      </c>
      <c r="K3" s="10"/>
      <c r="L3" s="10"/>
      <c r="M3" s="40" t="s">
        <v>112</v>
      </c>
      <c r="N3" s="10"/>
      <c r="P3" s="10"/>
      <c r="Q3" s="10"/>
      <c r="R3" s="10"/>
    </row>
    <row r="4" spans="1:20" x14ac:dyDescent="0.2">
      <c r="A4" s="8"/>
      <c r="B4" s="9"/>
      <c r="C4" s="9"/>
      <c r="D4" s="26" t="s">
        <v>109</v>
      </c>
      <c r="E4" s="42">
        <v>48900</v>
      </c>
      <c r="F4" s="42">
        <v>18945</v>
      </c>
      <c r="G4" s="42">
        <v>0</v>
      </c>
      <c r="H4" s="42">
        <v>0</v>
      </c>
      <c r="I4" s="42">
        <v>5850</v>
      </c>
      <c r="J4" s="42">
        <v>0</v>
      </c>
      <c r="K4" s="42">
        <v>0</v>
      </c>
      <c r="L4" s="42">
        <v>0</v>
      </c>
      <c r="M4" s="42">
        <v>10300</v>
      </c>
      <c r="N4" s="42">
        <v>0</v>
      </c>
      <c r="O4" s="42">
        <v>0</v>
      </c>
      <c r="P4" s="42">
        <v>0</v>
      </c>
      <c r="Q4" s="42">
        <v>0</v>
      </c>
      <c r="R4" s="43">
        <f>SUM(F4:Q4)</f>
        <v>35095</v>
      </c>
      <c r="S4" s="46">
        <f>+R4-E4</f>
        <v>-13805</v>
      </c>
      <c r="T4" s="11" t="s">
        <v>152</v>
      </c>
    </row>
    <row r="5" spans="1:20" x14ac:dyDescent="0.2">
      <c r="A5" s="8"/>
      <c r="B5" s="9"/>
      <c r="C5" s="9"/>
      <c r="D5" s="26" t="s">
        <v>110</v>
      </c>
      <c r="E5" s="42">
        <v>20000</v>
      </c>
      <c r="F5" s="42">
        <v>7100</v>
      </c>
      <c r="G5" s="42">
        <v>0</v>
      </c>
      <c r="H5" s="42">
        <v>0</v>
      </c>
      <c r="I5" s="42">
        <v>9755</v>
      </c>
      <c r="J5" s="42">
        <v>0</v>
      </c>
      <c r="K5" s="42">
        <v>0</v>
      </c>
      <c r="L5" s="42">
        <v>0</v>
      </c>
      <c r="M5" s="42">
        <v>7555</v>
      </c>
      <c r="N5" s="42">
        <v>0</v>
      </c>
      <c r="O5" s="42">
        <v>0</v>
      </c>
      <c r="P5" s="42">
        <v>0</v>
      </c>
      <c r="Q5" s="42">
        <v>0</v>
      </c>
      <c r="R5" s="43">
        <f>SUM(F5:Q5)</f>
        <v>24410</v>
      </c>
      <c r="S5" s="46">
        <f t="shared" ref="S5:S7" si="0">+R5-E5</f>
        <v>4410</v>
      </c>
      <c r="T5" s="11" t="s">
        <v>152</v>
      </c>
    </row>
    <row r="6" spans="1:20" x14ac:dyDescent="0.2">
      <c r="A6" s="8"/>
      <c r="B6" s="9"/>
      <c r="C6" s="9"/>
      <c r="D6" s="26" t="s">
        <v>111</v>
      </c>
      <c r="E6" s="42">
        <v>140000</v>
      </c>
      <c r="F6" s="42">
        <v>37400</v>
      </c>
      <c r="G6" s="42">
        <v>0</v>
      </c>
      <c r="H6" s="42">
        <v>0</v>
      </c>
      <c r="I6" s="42">
        <v>91908</v>
      </c>
      <c r="J6" s="42">
        <v>0</v>
      </c>
      <c r="K6" s="42">
        <v>0</v>
      </c>
      <c r="L6" s="42">
        <v>0</v>
      </c>
      <c r="M6" s="42">
        <v>45750</v>
      </c>
      <c r="N6" s="42">
        <v>0</v>
      </c>
      <c r="O6" s="42">
        <v>0</v>
      </c>
      <c r="P6" s="42">
        <v>0</v>
      </c>
      <c r="Q6" s="42">
        <v>0</v>
      </c>
      <c r="R6" s="43">
        <f>SUM(F6:Q6)</f>
        <v>175058</v>
      </c>
      <c r="S6" s="46">
        <f t="shared" si="0"/>
        <v>35058</v>
      </c>
      <c r="T6" s="11" t="s">
        <v>152</v>
      </c>
    </row>
    <row r="7" spans="1:20" s="13" customFormat="1" x14ac:dyDescent="0.2">
      <c r="A7" s="8"/>
      <c r="B7" s="9"/>
      <c r="C7" s="27" t="s">
        <v>115</v>
      </c>
      <c r="D7" s="27"/>
      <c r="E7" s="44">
        <f>SUM(E4:E6)</f>
        <v>208900</v>
      </c>
      <c r="F7" s="44">
        <f>SUM(F4:F6)</f>
        <v>63445</v>
      </c>
      <c r="G7" s="44">
        <f t="shared" ref="G7" si="1">SUM(G4:G6)</f>
        <v>0</v>
      </c>
      <c r="H7" s="44">
        <f t="shared" ref="H7:Q7" si="2">SUM(H4:H6)</f>
        <v>0</v>
      </c>
      <c r="I7" s="44">
        <f t="shared" si="2"/>
        <v>107513</v>
      </c>
      <c r="J7" s="44">
        <f t="shared" si="2"/>
        <v>0</v>
      </c>
      <c r="K7" s="44">
        <f t="shared" si="2"/>
        <v>0</v>
      </c>
      <c r="L7" s="44">
        <f t="shared" si="2"/>
        <v>0</v>
      </c>
      <c r="M7" s="44">
        <f t="shared" si="2"/>
        <v>63605</v>
      </c>
      <c r="N7" s="44">
        <f t="shared" si="2"/>
        <v>0</v>
      </c>
      <c r="O7" s="44">
        <f t="shared" si="2"/>
        <v>0</v>
      </c>
      <c r="P7" s="44">
        <f t="shared" si="2"/>
        <v>0</v>
      </c>
      <c r="Q7" s="44">
        <f t="shared" si="2"/>
        <v>0</v>
      </c>
      <c r="R7" s="44">
        <f>SUM(F7:Q7)</f>
        <v>234563</v>
      </c>
      <c r="S7" s="46">
        <f t="shared" si="0"/>
        <v>25663</v>
      </c>
      <c r="T7" s="11" t="s">
        <v>153</v>
      </c>
    </row>
    <row r="8" spans="1:20" s="13" customFormat="1" x14ac:dyDescent="0.2">
      <c r="A8" s="8"/>
      <c r="B8" s="9"/>
      <c r="C8" s="9"/>
      <c r="D8" s="9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20" x14ac:dyDescent="0.2">
      <c r="A9" s="8"/>
      <c r="B9" s="9"/>
      <c r="C9" s="9" t="s">
        <v>15</v>
      </c>
      <c r="D9" s="9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20" x14ac:dyDescent="0.2">
      <c r="A10" s="8"/>
      <c r="B10" s="9"/>
      <c r="C10" s="9"/>
      <c r="D10" s="26" t="s">
        <v>191</v>
      </c>
      <c r="E10" s="42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>
        <v>1000</v>
      </c>
      <c r="S10" s="46">
        <f t="shared" ref="S10:S20" si="3">+R10-E10</f>
        <v>1000</v>
      </c>
      <c r="T10" s="11" t="s">
        <v>150</v>
      </c>
    </row>
    <row r="11" spans="1:20" x14ac:dyDescent="0.2">
      <c r="A11" s="8"/>
      <c r="B11" s="9"/>
      <c r="C11" s="9"/>
      <c r="D11" s="26" t="s">
        <v>190</v>
      </c>
      <c r="E11" s="42">
        <v>3282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>
        <v>2500</v>
      </c>
      <c r="S11" s="46">
        <f t="shared" si="3"/>
        <v>-782</v>
      </c>
      <c r="T11" s="11" t="s">
        <v>150</v>
      </c>
    </row>
    <row r="12" spans="1:20" x14ac:dyDescent="0.2">
      <c r="A12" s="8"/>
      <c r="B12" s="9"/>
      <c r="C12" s="9"/>
      <c r="D12" s="37" t="s">
        <v>212</v>
      </c>
      <c r="E12" s="42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>
        <v>0</v>
      </c>
      <c r="S12" s="46">
        <f t="shared" si="3"/>
        <v>0</v>
      </c>
      <c r="T12" s="11" t="s">
        <v>150</v>
      </c>
    </row>
    <row r="13" spans="1:20" s="38" customFormat="1" x14ac:dyDescent="0.2">
      <c r="A13" s="35"/>
      <c r="B13" s="36"/>
      <c r="C13" s="36"/>
      <c r="D13" s="37" t="s">
        <v>16</v>
      </c>
      <c r="E13" s="42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>
        <f t="shared" ref="R13:R26" si="4">SUM(F13:Q13)</f>
        <v>0</v>
      </c>
      <c r="S13" s="46">
        <f t="shared" si="3"/>
        <v>0</v>
      </c>
    </row>
    <row r="14" spans="1:20" x14ac:dyDescent="0.2">
      <c r="A14" s="8"/>
      <c r="B14" s="9"/>
      <c r="C14" s="9"/>
      <c r="D14" s="26" t="s">
        <v>189</v>
      </c>
      <c r="E14" s="42">
        <v>12000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>
        <v>10000</v>
      </c>
      <c r="S14" s="46">
        <f t="shared" si="3"/>
        <v>-2000</v>
      </c>
      <c r="T14" s="11" t="s">
        <v>150</v>
      </c>
    </row>
    <row r="15" spans="1:20" s="38" customFormat="1" x14ac:dyDescent="0.2">
      <c r="A15" s="35"/>
      <c r="B15" s="36"/>
      <c r="C15" s="36"/>
      <c r="D15" s="37" t="s">
        <v>187</v>
      </c>
      <c r="E15" s="42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>
        <f t="shared" si="4"/>
        <v>0</v>
      </c>
      <c r="S15" s="46">
        <f t="shared" si="3"/>
        <v>0</v>
      </c>
    </row>
    <row r="16" spans="1:20" x14ac:dyDescent="0.2">
      <c r="A16" s="8"/>
      <c r="B16" s="9"/>
      <c r="C16" s="9"/>
      <c r="D16" s="26" t="s">
        <v>188</v>
      </c>
      <c r="E16" s="42">
        <v>120000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>
        <v>125000</v>
      </c>
      <c r="S16" s="46">
        <f t="shared" si="3"/>
        <v>5000</v>
      </c>
      <c r="T16" s="11" t="s">
        <v>150</v>
      </c>
    </row>
    <row r="17" spans="1:20" x14ac:dyDescent="0.2">
      <c r="A17" s="8"/>
      <c r="B17" s="9"/>
      <c r="C17" s="9"/>
      <c r="D17" s="26" t="s">
        <v>184</v>
      </c>
      <c r="E17" s="42">
        <v>110000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>
        <v>150000</v>
      </c>
      <c r="S17" s="46">
        <f t="shared" si="3"/>
        <v>40000</v>
      </c>
      <c r="T17" s="11" t="s">
        <v>150</v>
      </c>
    </row>
    <row r="18" spans="1:20" x14ac:dyDescent="0.2">
      <c r="A18" s="8"/>
      <c r="B18" s="9"/>
      <c r="C18" s="9"/>
      <c r="D18" s="26" t="s">
        <v>185</v>
      </c>
      <c r="E18" s="42">
        <v>20000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>
        <v>60000</v>
      </c>
      <c r="S18" s="46">
        <f t="shared" si="3"/>
        <v>40000</v>
      </c>
      <c r="T18" s="11" t="s">
        <v>150</v>
      </c>
    </row>
    <row r="19" spans="1:20" x14ac:dyDescent="0.2">
      <c r="A19" s="8"/>
      <c r="B19" s="9"/>
      <c r="C19" s="9"/>
      <c r="D19" s="26" t="s">
        <v>186</v>
      </c>
      <c r="E19" s="42">
        <v>60000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>
        <v>45000</v>
      </c>
      <c r="S19" s="46">
        <f t="shared" si="3"/>
        <v>-15000</v>
      </c>
      <c r="T19" s="11" t="s">
        <v>150</v>
      </c>
    </row>
    <row r="20" spans="1:20" s="13" customFormat="1" x14ac:dyDescent="0.2">
      <c r="A20" s="8"/>
      <c r="B20" s="9"/>
      <c r="C20" s="27" t="s">
        <v>215</v>
      </c>
      <c r="D20" s="27"/>
      <c r="E20" s="44">
        <f>SUM(E11:E19)</f>
        <v>325282</v>
      </c>
      <c r="F20" s="32">
        <v>10000</v>
      </c>
      <c r="G20" s="32">
        <v>25000</v>
      </c>
      <c r="H20" s="32">
        <v>20000</v>
      </c>
      <c r="I20" s="32">
        <v>40000</v>
      </c>
      <c r="J20" s="32">
        <v>25000</v>
      </c>
      <c r="K20" s="32">
        <v>23500</v>
      </c>
      <c r="L20" s="32">
        <v>60000</v>
      </c>
      <c r="M20" s="32">
        <v>90000</v>
      </c>
      <c r="N20" s="32">
        <v>40000</v>
      </c>
      <c r="O20" s="32">
        <v>20000</v>
      </c>
      <c r="P20" s="32">
        <v>20000</v>
      </c>
      <c r="Q20" s="32">
        <v>20000</v>
      </c>
      <c r="R20" s="44">
        <f>SUM(F20:Q20)</f>
        <v>393500</v>
      </c>
      <c r="S20" s="46">
        <f t="shared" si="3"/>
        <v>68218</v>
      </c>
      <c r="T20" s="11" t="s">
        <v>150</v>
      </c>
    </row>
    <row r="21" spans="1:20" ht="14.65" customHeight="1" x14ac:dyDescent="0.2">
      <c r="A21" s="8"/>
      <c r="B21" s="9"/>
      <c r="C21" s="9"/>
      <c r="D21" s="9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20" x14ac:dyDescent="0.2">
      <c r="A22" s="8"/>
      <c r="B22" s="9"/>
      <c r="C22" s="9"/>
      <c r="D22" s="37" t="s">
        <v>108</v>
      </c>
      <c r="E22" s="66">
        <v>15000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>
        <f t="shared" si="4"/>
        <v>0</v>
      </c>
      <c r="S22" s="46">
        <f>+R22-E22</f>
        <v>-15000</v>
      </c>
      <c r="T22" s="11" t="s">
        <v>214</v>
      </c>
    </row>
    <row r="23" spans="1:20" x14ac:dyDescent="0.2">
      <c r="A23" s="8"/>
      <c r="B23" s="9"/>
      <c r="C23" s="9"/>
      <c r="D23" s="26" t="s">
        <v>108</v>
      </c>
      <c r="E23" s="42">
        <v>15000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>
        <f>E23</f>
        <v>15000</v>
      </c>
      <c r="Q23" s="42"/>
      <c r="R23" s="42">
        <f>SUM(F23:Q23)</f>
        <v>15000</v>
      </c>
      <c r="S23" s="46">
        <f>+R23-E23</f>
        <v>0</v>
      </c>
      <c r="T23" s="11" t="s">
        <v>151</v>
      </c>
    </row>
    <row r="24" spans="1:20" x14ac:dyDescent="0.2">
      <c r="A24" s="8"/>
      <c r="B24" s="9"/>
      <c r="C24" s="27" t="s">
        <v>117</v>
      </c>
      <c r="D24" s="27"/>
      <c r="E24" s="47">
        <f t="shared" ref="E24:Q24" si="5">SUM(E22:E23)</f>
        <v>30000</v>
      </c>
      <c r="F24" s="47">
        <f t="shared" si="5"/>
        <v>0</v>
      </c>
      <c r="G24" s="47">
        <f t="shared" si="5"/>
        <v>0</v>
      </c>
      <c r="H24" s="47">
        <f t="shared" si="5"/>
        <v>0</v>
      </c>
      <c r="I24" s="47">
        <f t="shared" si="5"/>
        <v>0</v>
      </c>
      <c r="J24" s="47">
        <f t="shared" si="5"/>
        <v>0</v>
      </c>
      <c r="K24" s="47">
        <f t="shared" si="5"/>
        <v>0</v>
      </c>
      <c r="L24" s="47">
        <f t="shared" si="5"/>
        <v>0</v>
      </c>
      <c r="M24" s="47">
        <f t="shared" si="5"/>
        <v>0</v>
      </c>
      <c r="N24" s="47">
        <f t="shared" si="5"/>
        <v>0</v>
      </c>
      <c r="O24" s="47">
        <f t="shared" si="5"/>
        <v>0</v>
      </c>
      <c r="P24" s="47">
        <f t="shared" si="5"/>
        <v>15000</v>
      </c>
      <c r="Q24" s="47">
        <f t="shared" si="5"/>
        <v>0</v>
      </c>
      <c r="R24" s="44">
        <f>SUM(F24:Q24)</f>
        <v>15000</v>
      </c>
      <c r="S24" s="46">
        <f>+R24-E24</f>
        <v>-15000</v>
      </c>
    </row>
    <row r="25" spans="1:20" s="22" customFormat="1" x14ac:dyDescent="0.2">
      <c r="A25" s="20"/>
      <c r="B25" s="21"/>
      <c r="C25" s="21"/>
      <c r="D25" s="21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55"/>
    </row>
    <row r="26" spans="1:20" ht="15" customHeight="1" x14ac:dyDescent="0.2">
      <c r="A26" s="8"/>
      <c r="B26" s="9"/>
      <c r="C26" s="27" t="s">
        <v>114</v>
      </c>
      <c r="D26" s="27"/>
      <c r="E26" s="44">
        <v>500</v>
      </c>
      <c r="F26" s="44">
        <v>20</v>
      </c>
      <c r="G26" s="44">
        <f>F26</f>
        <v>20</v>
      </c>
      <c r="H26" s="44">
        <f t="shared" ref="H26:Q26" si="6">G26</f>
        <v>20</v>
      </c>
      <c r="I26" s="44">
        <f t="shared" si="6"/>
        <v>20</v>
      </c>
      <c r="J26" s="44">
        <f t="shared" si="6"/>
        <v>20</v>
      </c>
      <c r="K26" s="44">
        <f t="shared" si="6"/>
        <v>20</v>
      </c>
      <c r="L26" s="44">
        <f t="shared" si="6"/>
        <v>20</v>
      </c>
      <c r="M26" s="44">
        <f t="shared" si="6"/>
        <v>20</v>
      </c>
      <c r="N26" s="44">
        <f t="shared" si="6"/>
        <v>20</v>
      </c>
      <c r="O26" s="44">
        <f t="shared" si="6"/>
        <v>20</v>
      </c>
      <c r="P26" s="44">
        <f t="shared" si="6"/>
        <v>20</v>
      </c>
      <c r="Q26" s="44">
        <f t="shared" si="6"/>
        <v>20</v>
      </c>
      <c r="R26" s="44">
        <f t="shared" si="4"/>
        <v>240</v>
      </c>
      <c r="S26" s="46">
        <f>+R26-E26</f>
        <v>-260</v>
      </c>
      <c r="T26" s="11" t="s">
        <v>153</v>
      </c>
    </row>
    <row r="27" spans="1:20" x14ac:dyDescent="0.2">
      <c r="A27" s="8"/>
      <c r="B27" s="9"/>
      <c r="C27" s="9"/>
      <c r="D27" s="9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20" ht="15.75" x14ac:dyDescent="0.25">
      <c r="A28" s="8"/>
      <c r="B28" s="62" t="s">
        <v>17</v>
      </c>
      <c r="C28" s="62"/>
      <c r="D28" s="62"/>
      <c r="E28" s="63">
        <f>E7+E20+E24+E26</f>
        <v>564682</v>
      </c>
      <c r="F28" s="63">
        <f>F7+F20+F24+F26</f>
        <v>73465</v>
      </c>
      <c r="G28" s="63">
        <f>G7+G20+G24+G26</f>
        <v>25020</v>
      </c>
      <c r="H28" s="63">
        <f t="shared" ref="H28:Q28" si="7">H7+H20+H24+H26</f>
        <v>20020</v>
      </c>
      <c r="I28" s="63">
        <f t="shared" si="7"/>
        <v>147533</v>
      </c>
      <c r="J28" s="63">
        <f t="shared" si="7"/>
        <v>25020</v>
      </c>
      <c r="K28" s="63">
        <f t="shared" si="7"/>
        <v>23520</v>
      </c>
      <c r="L28" s="63">
        <f t="shared" si="7"/>
        <v>60020</v>
      </c>
      <c r="M28" s="63">
        <f t="shared" si="7"/>
        <v>153625</v>
      </c>
      <c r="N28" s="63">
        <f t="shared" si="7"/>
        <v>40020</v>
      </c>
      <c r="O28" s="63">
        <f t="shared" si="7"/>
        <v>20020</v>
      </c>
      <c r="P28" s="63">
        <f t="shared" si="7"/>
        <v>35020</v>
      </c>
      <c r="Q28" s="63">
        <f t="shared" si="7"/>
        <v>20020</v>
      </c>
      <c r="R28" s="63">
        <f>+R26+R24+R20+R7</f>
        <v>643303</v>
      </c>
    </row>
    <row r="29" spans="1:20" x14ac:dyDescent="0.2">
      <c r="A29" s="8"/>
      <c r="B29" s="9"/>
      <c r="C29" s="9"/>
      <c r="D29" s="9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20" ht="18.75" x14ac:dyDescent="0.3">
      <c r="A30" s="8"/>
      <c r="B30" s="30" t="s">
        <v>18</v>
      </c>
      <c r="C30" s="9"/>
      <c r="D30" s="9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20" x14ac:dyDescent="0.2">
      <c r="A31" s="8"/>
      <c r="B31" s="9"/>
      <c r="C31" s="9"/>
      <c r="D31" s="28" t="s">
        <v>166</v>
      </c>
      <c r="E31" s="50">
        <v>1000</v>
      </c>
      <c r="F31" s="50">
        <v>125</v>
      </c>
      <c r="G31" s="50">
        <f>F31</f>
        <v>125</v>
      </c>
      <c r="H31" s="50">
        <f t="shared" ref="H31:Q31" si="8">G31</f>
        <v>125</v>
      </c>
      <c r="I31" s="50">
        <f t="shared" si="8"/>
        <v>125</v>
      </c>
      <c r="J31" s="50">
        <f t="shared" si="8"/>
        <v>125</v>
      </c>
      <c r="K31" s="50">
        <f t="shared" si="8"/>
        <v>125</v>
      </c>
      <c r="L31" s="50">
        <f t="shared" si="8"/>
        <v>125</v>
      </c>
      <c r="M31" s="50">
        <f t="shared" si="8"/>
        <v>125</v>
      </c>
      <c r="N31" s="50">
        <f t="shared" si="8"/>
        <v>125</v>
      </c>
      <c r="O31" s="50">
        <f t="shared" si="8"/>
        <v>125</v>
      </c>
      <c r="P31" s="50">
        <f t="shared" si="8"/>
        <v>125</v>
      </c>
      <c r="Q31" s="50">
        <f t="shared" si="8"/>
        <v>125</v>
      </c>
      <c r="R31" s="50">
        <f t="shared" ref="R31:R36" si="9">SUM(F31:Q31)</f>
        <v>1500</v>
      </c>
      <c r="S31" s="46">
        <f t="shared" ref="S31:S94" si="10">+R31-E31</f>
        <v>500</v>
      </c>
      <c r="T31" s="11" t="s">
        <v>157</v>
      </c>
    </row>
    <row r="32" spans="1:20" x14ac:dyDescent="0.2">
      <c r="A32" s="8"/>
      <c r="B32" s="9"/>
      <c r="C32" s="9"/>
      <c r="D32" s="28" t="s">
        <v>145</v>
      </c>
      <c r="E32" s="50">
        <v>2500</v>
      </c>
      <c r="F32" s="50">
        <v>60</v>
      </c>
      <c r="G32" s="50">
        <v>0</v>
      </c>
      <c r="H32" s="50">
        <v>60</v>
      </c>
      <c r="I32" s="50">
        <v>180</v>
      </c>
      <c r="J32" s="50">
        <v>0</v>
      </c>
      <c r="K32" s="50">
        <v>60</v>
      </c>
      <c r="L32" s="50">
        <v>60</v>
      </c>
      <c r="M32" s="50">
        <v>60</v>
      </c>
      <c r="N32" s="50">
        <v>60</v>
      </c>
      <c r="O32" s="50">
        <v>60</v>
      </c>
      <c r="P32" s="50">
        <v>0</v>
      </c>
      <c r="Q32" s="50">
        <v>0</v>
      </c>
      <c r="R32" s="50">
        <f t="shared" si="9"/>
        <v>600</v>
      </c>
      <c r="S32" s="46">
        <f t="shared" si="10"/>
        <v>-1900</v>
      </c>
      <c r="T32" s="11" t="s">
        <v>145</v>
      </c>
    </row>
    <row r="33" spans="1:20" x14ac:dyDescent="0.2">
      <c r="A33" s="8"/>
      <c r="B33" s="9"/>
      <c r="C33" s="9"/>
      <c r="D33" s="28" t="s">
        <v>146</v>
      </c>
      <c r="E33" s="50">
        <v>3000</v>
      </c>
      <c r="F33" s="50">
        <v>75</v>
      </c>
      <c r="G33" s="50">
        <v>75</v>
      </c>
      <c r="H33" s="50">
        <v>75</v>
      </c>
      <c r="I33" s="50">
        <v>75</v>
      </c>
      <c r="J33" s="50">
        <v>75</v>
      </c>
      <c r="K33" s="50">
        <v>75</v>
      </c>
      <c r="L33" s="50">
        <v>75</v>
      </c>
      <c r="M33" s="50">
        <v>75</v>
      </c>
      <c r="N33" s="50">
        <v>75</v>
      </c>
      <c r="O33" s="50">
        <v>75</v>
      </c>
      <c r="P33" s="50">
        <v>75</v>
      </c>
      <c r="Q33" s="50">
        <v>75</v>
      </c>
      <c r="R33" s="50">
        <f t="shared" si="9"/>
        <v>900</v>
      </c>
      <c r="S33" s="46">
        <f t="shared" si="10"/>
        <v>-2100</v>
      </c>
      <c r="T33" s="11" t="s">
        <v>146</v>
      </c>
    </row>
    <row r="34" spans="1:20" x14ac:dyDescent="0.2">
      <c r="A34" s="8"/>
      <c r="B34" s="9"/>
      <c r="C34" s="9"/>
      <c r="D34" s="28" t="s">
        <v>142</v>
      </c>
      <c r="E34" s="50">
        <v>500</v>
      </c>
      <c r="F34" s="50">
        <v>125</v>
      </c>
      <c r="G34" s="50">
        <f t="shared" ref="G34:Q34" si="11">F34</f>
        <v>125</v>
      </c>
      <c r="H34" s="50">
        <f t="shared" si="11"/>
        <v>125</v>
      </c>
      <c r="I34" s="50">
        <f t="shared" si="11"/>
        <v>125</v>
      </c>
      <c r="J34" s="50">
        <f t="shared" si="11"/>
        <v>125</v>
      </c>
      <c r="K34" s="50">
        <f t="shared" si="11"/>
        <v>125</v>
      </c>
      <c r="L34" s="50">
        <f t="shared" si="11"/>
        <v>125</v>
      </c>
      <c r="M34" s="50">
        <f t="shared" si="11"/>
        <v>125</v>
      </c>
      <c r="N34" s="50">
        <f t="shared" si="11"/>
        <v>125</v>
      </c>
      <c r="O34" s="50">
        <f t="shared" si="11"/>
        <v>125</v>
      </c>
      <c r="P34" s="50">
        <f t="shared" si="11"/>
        <v>125</v>
      </c>
      <c r="Q34" s="50">
        <f t="shared" si="11"/>
        <v>125</v>
      </c>
      <c r="R34" s="50">
        <f t="shared" si="9"/>
        <v>1500</v>
      </c>
      <c r="S34" s="46">
        <f t="shared" si="10"/>
        <v>1000</v>
      </c>
      <c r="T34" s="11" t="s">
        <v>155</v>
      </c>
    </row>
    <row r="35" spans="1:20" x14ac:dyDescent="0.2">
      <c r="A35" s="8"/>
      <c r="B35" s="9"/>
      <c r="C35" s="9"/>
      <c r="D35" s="29" t="s">
        <v>165</v>
      </c>
      <c r="E35" s="50">
        <v>3852.8</v>
      </c>
      <c r="F35" s="50">
        <v>0</v>
      </c>
      <c r="G35" s="50">
        <v>1300</v>
      </c>
      <c r="H35" s="50">
        <v>0</v>
      </c>
      <c r="I35" s="50">
        <v>1300</v>
      </c>
      <c r="J35" s="50">
        <v>0</v>
      </c>
      <c r="K35" s="50">
        <v>0</v>
      </c>
      <c r="L35" s="50">
        <v>0</v>
      </c>
      <c r="M35" s="50">
        <v>1300</v>
      </c>
      <c r="N35" s="50">
        <v>0</v>
      </c>
      <c r="O35" s="50">
        <v>0</v>
      </c>
      <c r="P35" s="50">
        <v>0</v>
      </c>
      <c r="Q35" s="50">
        <v>0</v>
      </c>
      <c r="R35" s="50">
        <f t="shared" si="9"/>
        <v>3900</v>
      </c>
      <c r="S35" s="46">
        <f t="shared" si="10"/>
        <v>47.199999999999818</v>
      </c>
      <c r="T35" s="11" t="s">
        <v>156</v>
      </c>
    </row>
    <row r="36" spans="1:20" x14ac:dyDescent="0.2">
      <c r="A36" s="8"/>
      <c r="B36" s="9"/>
      <c r="C36" s="27" t="s">
        <v>118</v>
      </c>
      <c r="D36" s="31"/>
      <c r="E36" s="44">
        <f t="shared" ref="E36:Q36" si="12">SUM(E31:E35)</f>
        <v>10852.8</v>
      </c>
      <c r="F36" s="44">
        <f t="shared" si="12"/>
        <v>385</v>
      </c>
      <c r="G36" s="44">
        <f t="shared" si="12"/>
        <v>1625</v>
      </c>
      <c r="H36" s="44">
        <f t="shared" si="12"/>
        <v>385</v>
      </c>
      <c r="I36" s="44">
        <f t="shared" si="12"/>
        <v>1805</v>
      </c>
      <c r="J36" s="44">
        <f t="shared" si="12"/>
        <v>325</v>
      </c>
      <c r="K36" s="44">
        <f t="shared" si="12"/>
        <v>385</v>
      </c>
      <c r="L36" s="44">
        <f t="shared" si="12"/>
        <v>385</v>
      </c>
      <c r="M36" s="44">
        <f t="shared" si="12"/>
        <v>1685</v>
      </c>
      <c r="N36" s="44">
        <f t="shared" si="12"/>
        <v>385</v>
      </c>
      <c r="O36" s="44">
        <f t="shared" si="12"/>
        <v>385</v>
      </c>
      <c r="P36" s="44">
        <f t="shared" si="12"/>
        <v>325</v>
      </c>
      <c r="Q36" s="44">
        <f t="shared" si="12"/>
        <v>325</v>
      </c>
      <c r="R36" s="44">
        <f t="shared" si="9"/>
        <v>8400</v>
      </c>
      <c r="S36" s="46">
        <f t="shared" si="10"/>
        <v>-2452.7999999999993</v>
      </c>
    </row>
    <row r="37" spans="1:20" x14ac:dyDescent="0.2">
      <c r="A37" s="8"/>
      <c r="B37" s="9"/>
      <c r="C37" s="9"/>
      <c r="D37" s="8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20" x14ac:dyDescent="0.2">
      <c r="A38" s="8"/>
      <c r="B38" s="9"/>
      <c r="C38" s="9"/>
      <c r="D38" s="28" t="s">
        <v>166</v>
      </c>
      <c r="E38" s="50">
        <v>0</v>
      </c>
      <c r="F38" s="50">
        <v>50</v>
      </c>
      <c r="G38" s="50">
        <f>F38</f>
        <v>50</v>
      </c>
      <c r="H38" s="50">
        <f t="shared" ref="H38:Q38" si="13">G38</f>
        <v>50</v>
      </c>
      <c r="I38" s="50">
        <f t="shared" si="13"/>
        <v>50</v>
      </c>
      <c r="J38" s="50">
        <f t="shared" si="13"/>
        <v>50</v>
      </c>
      <c r="K38" s="50">
        <f t="shared" si="13"/>
        <v>50</v>
      </c>
      <c r="L38" s="50">
        <f t="shared" si="13"/>
        <v>50</v>
      </c>
      <c r="M38" s="50">
        <f t="shared" si="13"/>
        <v>50</v>
      </c>
      <c r="N38" s="50">
        <f t="shared" si="13"/>
        <v>50</v>
      </c>
      <c r="O38" s="50">
        <f t="shared" si="13"/>
        <v>50</v>
      </c>
      <c r="P38" s="50">
        <f t="shared" si="13"/>
        <v>50</v>
      </c>
      <c r="Q38" s="50">
        <f t="shared" si="13"/>
        <v>50</v>
      </c>
      <c r="R38" s="50">
        <f>SUM(F38:Q38)</f>
        <v>600</v>
      </c>
      <c r="S38" s="46">
        <f t="shared" si="10"/>
        <v>600</v>
      </c>
      <c r="T38" s="11" t="s">
        <v>157</v>
      </c>
    </row>
    <row r="39" spans="1:20" x14ac:dyDescent="0.2">
      <c r="A39" s="8"/>
      <c r="B39" s="9"/>
      <c r="C39" s="9"/>
      <c r="D39" s="28" t="s">
        <v>142</v>
      </c>
      <c r="E39" s="50">
        <v>1200</v>
      </c>
      <c r="F39" s="50">
        <v>8.33</v>
      </c>
      <c r="G39" s="50">
        <v>8.33</v>
      </c>
      <c r="H39" s="50">
        <v>8.33</v>
      </c>
      <c r="I39" s="50">
        <v>8.33</v>
      </c>
      <c r="J39" s="50">
        <v>8.33</v>
      </c>
      <c r="K39" s="50">
        <v>8.33</v>
      </c>
      <c r="L39" s="50">
        <v>8.33</v>
      </c>
      <c r="M39" s="50">
        <v>8.33</v>
      </c>
      <c r="N39" s="50">
        <v>8.33</v>
      </c>
      <c r="O39" s="50">
        <v>8.33</v>
      </c>
      <c r="P39" s="50">
        <v>8.33</v>
      </c>
      <c r="Q39" s="50">
        <v>8.33</v>
      </c>
      <c r="R39" s="50">
        <f>SUM(F39:Q39)</f>
        <v>99.96</v>
      </c>
      <c r="S39" s="46">
        <f t="shared" si="10"/>
        <v>-1100.04</v>
      </c>
      <c r="T39" s="11" t="s">
        <v>142</v>
      </c>
    </row>
    <row r="40" spans="1:20" x14ac:dyDescent="0.2">
      <c r="A40" s="8"/>
      <c r="B40" s="9"/>
      <c r="C40" s="9"/>
      <c r="D40" s="28" t="s">
        <v>145</v>
      </c>
      <c r="E40" s="50">
        <v>2000</v>
      </c>
      <c r="F40" s="50">
        <v>150</v>
      </c>
      <c r="G40" s="50">
        <v>0</v>
      </c>
      <c r="H40" s="50">
        <v>150</v>
      </c>
      <c r="I40" s="50">
        <v>300</v>
      </c>
      <c r="J40" s="50">
        <v>0</v>
      </c>
      <c r="K40" s="50">
        <v>150</v>
      </c>
      <c r="L40" s="50">
        <v>50</v>
      </c>
      <c r="M40" s="50">
        <v>250</v>
      </c>
      <c r="N40" s="50">
        <v>50</v>
      </c>
      <c r="O40" s="50">
        <v>250</v>
      </c>
      <c r="P40" s="50">
        <v>0</v>
      </c>
      <c r="Q40" s="50">
        <v>0</v>
      </c>
      <c r="R40" s="50">
        <f>SUM(F40:Q40)</f>
        <v>1350</v>
      </c>
      <c r="S40" s="46">
        <f t="shared" si="10"/>
        <v>-650</v>
      </c>
      <c r="T40" s="11" t="s">
        <v>145</v>
      </c>
    </row>
    <row r="41" spans="1:20" x14ac:dyDescent="0.2">
      <c r="A41" s="8"/>
      <c r="B41" s="9"/>
      <c r="C41" s="9"/>
      <c r="D41" s="29" t="s">
        <v>165</v>
      </c>
      <c r="E41" s="50">
        <v>3745.04</v>
      </c>
      <c r="F41" s="50">
        <v>0</v>
      </c>
      <c r="G41" s="50">
        <v>936.25</v>
      </c>
      <c r="H41" s="50">
        <v>0</v>
      </c>
      <c r="I41" s="50">
        <v>936.25</v>
      </c>
      <c r="J41" s="50">
        <v>0</v>
      </c>
      <c r="K41" s="50">
        <v>0</v>
      </c>
      <c r="L41" s="50">
        <v>0</v>
      </c>
      <c r="M41" s="50">
        <v>936.25</v>
      </c>
      <c r="N41" s="50">
        <v>0</v>
      </c>
      <c r="O41" s="50">
        <v>0</v>
      </c>
      <c r="P41" s="50">
        <v>936.25</v>
      </c>
      <c r="Q41" s="50">
        <v>0</v>
      </c>
      <c r="R41" s="50">
        <f>SUM(F41:Q41)</f>
        <v>3745</v>
      </c>
      <c r="S41" s="46">
        <f t="shared" si="10"/>
        <v>-3.999999999996362E-2</v>
      </c>
      <c r="T41" s="11" t="s">
        <v>156</v>
      </c>
    </row>
    <row r="42" spans="1:20" x14ac:dyDescent="0.2">
      <c r="A42" s="8"/>
      <c r="B42" s="9"/>
      <c r="C42" s="27" t="s">
        <v>119</v>
      </c>
      <c r="D42" s="27"/>
      <c r="E42" s="44">
        <f>SUM(E39:E41)</f>
        <v>6945.04</v>
      </c>
      <c r="F42" s="44">
        <f>SUM(F38:F41)</f>
        <v>208.32999999999998</v>
      </c>
      <c r="G42" s="44">
        <f t="shared" ref="G42:Q42" si="14">SUM(G38:G41)</f>
        <v>994.58</v>
      </c>
      <c r="H42" s="44">
        <f t="shared" si="14"/>
        <v>208.32999999999998</v>
      </c>
      <c r="I42" s="44">
        <f t="shared" si="14"/>
        <v>1294.58</v>
      </c>
      <c r="J42" s="44">
        <f t="shared" si="14"/>
        <v>58.33</v>
      </c>
      <c r="K42" s="44">
        <f t="shared" si="14"/>
        <v>208.32999999999998</v>
      </c>
      <c r="L42" s="44">
        <f t="shared" si="14"/>
        <v>108.33</v>
      </c>
      <c r="M42" s="44">
        <f t="shared" si="14"/>
        <v>1244.58</v>
      </c>
      <c r="N42" s="44">
        <f t="shared" si="14"/>
        <v>108.33</v>
      </c>
      <c r="O42" s="44">
        <f t="shared" si="14"/>
        <v>308.33</v>
      </c>
      <c r="P42" s="44">
        <f t="shared" si="14"/>
        <v>994.58</v>
      </c>
      <c r="Q42" s="44">
        <f t="shared" si="14"/>
        <v>58.33</v>
      </c>
      <c r="R42" s="44">
        <f>SUM(F42:Q42)</f>
        <v>5794.9599999999991</v>
      </c>
      <c r="S42" s="46">
        <f t="shared" si="10"/>
        <v>-1150.0800000000008</v>
      </c>
    </row>
    <row r="43" spans="1:20" x14ac:dyDescent="0.2">
      <c r="A43" s="8"/>
      <c r="B43" s="9"/>
      <c r="C43" s="9"/>
      <c r="D43" s="9"/>
      <c r="E43" s="45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20" x14ac:dyDescent="0.2">
      <c r="A44" s="8"/>
      <c r="B44" s="9"/>
      <c r="C44" s="9"/>
      <c r="D44" s="28" t="s">
        <v>166</v>
      </c>
      <c r="E44" s="50">
        <v>1300</v>
      </c>
      <c r="F44" s="50">
        <v>150</v>
      </c>
      <c r="G44" s="50">
        <v>150</v>
      </c>
      <c r="H44" s="50">
        <v>150</v>
      </c>
      <c r="I44" s="50">
        <f>150+375</f>
        <v>525</v>
      </c>
      <c r="J44" s="50">
        <v>150</v>
      </c>
      <c r="K44" s="50">
        <v>150</v>
      </c>
      <c r="L44" s="50">
        <v>150</v>
      </c>
      <c r="M44" s="50">
        <v>150</v>
      </c>
      <c r="N44" s="50">
        <v>150</v>
      </c>
      <c r="O44" s="50">
        <v>150</v>
      </c>
      <c r="P44" s="50">
        <v>150</v>
      </c>
      <c r="Q44" s="50">
        <v>150</v>
      </c>
      <c r="R44" s="50">
        <f>SUM(F44:Q44)</f>
        <v>2175</v>
      </c>
      <c r="S44" s="46">
        <f t="shared" si="10"/>
        <v>875</v>
      </c>
      <c r="T44" s="11" t="s">
        <v>157</v>
      </c>
    </row>
    <row r="45" spans="1:20" x14ac:dyDescent="0.2">
      <c r="A45" s="8"/>
      <c r="B45" s="9"/>
      <c r="C45" s="9"/>
      <c r="D45" s="28" t="s">
        <v>145</v>
      </c>
      <c r="E45" s="50">
        <v>1800</v>
      </c>
      <c r="F45" s="50">
        <v>133.33000000000001</v>
      </c>
      <c r="G45" s="50">
        <v>133.33000000000001</v>
      </c>
      <c r="H45" s="50">
        <v>133.33000000000001</v>
      </c>
      <c r="I45" s="50">
        <v>133.33000000000001</v>
      </c>
      <c r="J45" s="50">
        <v>133.33000000000001</v>
      </c>
      <c r="K45" s="50">
        <v>133.33000000000001</v>
      </c>
      <c r="L45" s="50">
        <v>133.33000000000001</v>
      </c>
      <c r="M45" s="50">
        <v>133.33000000000001</v>
      </c>
      <c r="N45" s="50">
        <v>133.33000000000001</v>
      </c>
      <c r="O45" s="50">
        <v>133.33000000000001</v>
      </c>
      <c r="P45" s="50">
        <v>133.33000000000001</v>
      </c>
      <c r="Q45" s="50">
        <v>133.33000000000001</v>
      </c>
      <c r="R45" s="50">
        <f>SUM(F45:Q45)</f>
        <v>1599.9599999999998</v>
      </c>
      <c r="S45" s="46">
        <f t="shared" si="10"/>
        <v>-200.04000000000019</v>
      </c>
      <c r="T45" s="11" t="s">
        <v>145</v>
      </c>
    </row>
    <row r="46" spans="1:20" x14ac:dyDescent="0.2">
      <c r="A46" s="8"/>
      <c r="B46" s="9"/>
      <c r="C46" s="27" t="s">
        <v>120</v>
      </c>
      <c r="D46" s="27"/>
      <c r="E46" s="44">
        <f>SUM(E44:E45)</f>
        <v>3100</v>
      </c>
      <c r="F46" s="44">
        <f t="shared" ref="F46:Q46" si="15">SUM(F44:F45)</f>
        <v>283.33000000000004</v>
      </c>
      <c r="G46" s="44">
        <f t="shared" si="15"/>
        <v>283.33000000000004</v>
      </c>
      <c r="H46" s="44">
        <f t="shared" si="15"/>
        <v>283.33000000000004</v>
      </c>
      <c r="I46" s="44">
        <f t="shared" si="15"/>
        <v>658.33</v>
      </c>
      <c r="J46" s="44">
        <f t="shared" si="15"/>
        <v>283.33000000000004</v>
      </c>
      <c r="K46" s="44">
        <f t="shared" si="15"/>
        <v>283.33000000000004</v>
      </c>
      <c r="L46" s="44">
        <f t="shared" si="15"/>
        <v>283.33000000000004</v>
      </c>
      <c r="M46" s="44">
        <f t="shared" si="15"/>
        <v>283.33000000000004</v>
      </c>
      <c r="N46" s="44">
        <f t="shared" si="15"/>
        <v>283.33000000000004</v>
      </c>
      <c r="O46" s="44">
        <f t="shared" si="15"/>
        <v>283.33000000000004</v>
      </c>
      <c r="P46" s="44">
        <f t="shared" si="15"/>
        <v>283.33000000000004</v>
      </c>
      <c r="Q46" s="44">
        <f t="shared" si="15"/>
        <v>283.33000000000004</v>
      </c>
      <c r="R46" s="44">
        <f>SUM(F46:Q46)</f>
        <v>3774.9599999999996</v>
      </c>
      <c r="S46" s="46">
        <f t="shared" si="10"/>
        <v>674.95999999999958</v>
      </c>
    </row>
    <row r="47" spans="1:20" x14ac:dyDescent="0.2">
      <c r="A47" s="8"/>
      <c r="B47" s="9"/>
      <c r="C47" s="9"/>
      <c r="D47" s="9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20" x14ac:dyDescent="0.2">
      <c r="A48" s="8"/>
      <c r="B48" s="9"/>
      <c r="C48" s="9"/>
      <c r="D48" s="28" t="s">
        <v>166</v>
      </c>
      <c r="E48" s="50">
        <v>0</v>
      </c>
      <c r="F48" s="50">
        <v>25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f>SUM(F48:Q48)</f>
        <v>25</v>
      </c>
      <c r="S48" s="46">
        <f t="shared" si="10"/>
        <v>25</v>
      </c>
      <c r="T48" s="11" t="s">
        <v>153</v>
      </c>
    </row>
    <row r="49" spans="1:20" x14ac:dyDescent="0.2">
      <c r="A49" s="8"/>
      <c r="B49" s="9"/>
      <c r="C49" s="9"/>
      <c r="D49" s="28" t="s">
        <v>145</v>
      </c>
      <c r="E49" s="50">
        <v>0</v>
      </c>
      <c r="F49" s="50">
        <v>0</v>
      </c>
      <c r="G49" s="50">
        <v>75</v>
      </c>
      <c r="H49" s="50">
        <v>0</v>
      </c>
      <c r="I49" s="50">
        <v>75</v>
      </c>
      <c r="J49" s="50">
        <v>0</v>
      </c>
      <c r="K49" s="50">
        <v>0</v>
      </c>
      <c r="L49" s="50">
        <v>0</v>
      </c>
      <c r="M49" s="50">
        <v>75</v>
      </c>
      <c r="N49" s="50">
        <v>0</v>
      </c>
      <c r="O49" s="50">
        <v>75</v>
      </c>
      <c r="P49" s="50">
        <v>0</v>
      </c>
      <c r="Q49" s="50">
        <v>0</v>
      </c>
      <c r="R49" s="50">
        <f>SUM(F49:Q49)</f>
        <v>300</v>
      </c>
      <c r="S49" s="46">
        <f t="shared" si="10"/>
        <v>300</v>
      </c>
      <c r="T49" s="11" t="s">
        <v>145</v>
      </c>
    </row>
    <row r="50" spans="1:20" x14ac:dyDescent="0.2">
      <c r="A50" s="8"/>
      <c r="B50" s="9"/>
      <c r="C50" s="9"/>
      <c r="D50" s="28" t="s">
        <v>165</v>
      </c>
      <c r="E50" s="50">
        <v>300</v>
      </c>
      <c r="F50" s="50">
        <v>0</v>
      </c>
      <c r="G50" s="50">
        <v>70</v>
      </c>
      <c r="H50" s="50">
        <v>0</v>
      </c>
      <c r="I50" s="50">
        <v>70</v>
      </c>
      <c r="J50" s="50">
        <v>0</v>
      </c>
      <c r="K50" s="50">
        <v>0</v>
      </c>
      <c r="L50" s="50">
        <v>0</v>
      </c>
      <c r="M50" s="50">
        <v>70</v>
      </c>
      <c r="N50" s="50">
        <v>0</v>
      </c>
      <c r="O50" s="50">
        <v>0</v>
      </c>
      <c r="P50" s="50">
        <v>0</v>
      </c>
      <c r="Q50" s="50">
        <v>0</v>
      </c>
      <c r="R50" s="50">
        <f>SUM(F50:Q50)</f>
        <v>210</v>
      </c>
      <c r="S50" s="46">
        <f t="shared" si="10"/>
        <v>-90</v>
      </c>
      <c r="T50" s="11" t="s">
        <v>153</v>
      </c>
    </row>
    <row r="51" spans="1:20" x14ac:dyDescent="0.2">
      <c r="A51" s="8"/>
      <c r="B51" s="9"/>
      <c r="C51" s="27" t="s">
        <v>121</v>
      </c>
      <c r="D51" s="27"/>
      <c r="E51" s="44">
        <f t="shared" ref="E51:Q51" si="16">SUM(E47:E50)</f>
        <v>300</v>
      </c>
      <c r="F51" s="44">
        <f t="shared" si="16"/>
        <v>25</v>
      </c>
      <c r="G51" s="44">
        <f t="shared" si="16"/>
        <v>145</v>
      </c>
      <c r="H51" s="44">
        <f t="shared" si="16"/>
        <v>0</v>
      </c>
      <c r="I51" s="44">
        <f t="shared" si="16"/>
        <v>145</v>
      </c>
      <c r="J51" s="44">
        <f t="shared" si="16"/>
        <v>0</v>
      </c>
      <c r="K51" s="44">
        <f t="shared" si="16"/>
        <v>0</v>
      </c>
      <c r="L51" s="44">
        <f t="shared" si="16"/>
        <v>0</v>
      </c>
      <c r="M51" s="44">
        <f t="shared" si="16"/>
        <v>145</v>
      </c>
      <c r="N51" s="44">
        <f t="shared" si="16"/>
        <v>0</v>
      </c>
      <c r="O51" s="44">
        <f t="shared" si="16"/>
        <v>75</v>
      </c>
      <c r="P51" s="44">
        <f t="shared" si="16"/>
        <v>0</v>
      </c>
      <c r="Q51" s="44">
        <f t="shared" si="16"/>
        <v>0</v>
      </c>
      <c r="R51" s="44">
        <f>SUM(F51:Q51)</f>
        <v>535</v>
      </c>
      <c r="S51" s="46">
        <f t="shared" si="10"/>
        <v>235</v>
      </c>
    </row>
    <row r="52" spans="1:20" s="22" customFormat="1" x14ac:dyDescent="0.2">
      <c r="A52" s="20"/>
      <c r="B52" s="21"/>
      <c r="C52" s="21"/>
      <c r="D52" s="21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5"/>
    </row>
    <row r="53" spans="1:20" x14ac:dyDescent="0.2">
      <c r="A53" s="8"/>
      <c r="B53" s="9"/>
      <c r="C53" s="9"/>
      <c r="D53" s="28" t="s">
        <v>166</v>
      </c>
      <c r="E53" s="50">
        <v>7000</v>
      </c>
      <c r="F53" s="50">
        <v>583.33000000000004</v>
      </c>
      <c r="G53" s="50">
        <v>583.33000000000004</v>
      </c>
      <c r="H53" s="50">
        <v>583.33000000000004</v>
      </c>
      <c r="I53" s="50">
        <v>583.33000000000004</v>
      </c>
      <c r="J53" s="50">
        <v>583.33000000000004</v>
      </c>
      <c r="K53" s="50">
        <v>583.33000000000004</v>
      </c>
      <c r="L53" s="50">
        <v>583.33000000000004</v>
      </c>
      <c r="M53" s="50">
        <v>583.33000000000004</v>
      </c>
      <c r="N53" s="50">
        <v>583.33000000000004</v>
      </c>
      <c r="O53" s="50">
        <v>583.33000000000004</v>
      </c>
      <c r="P53" s="50">
        <v>583.33000000000004</v>
      </c>
      <c r="Q53" s="50">
        <v>583.33000000000004</v>
      </c>
      <c r="R53" s="50">
        <f>SUM(F53:Q53)</f>
        <v>6999.96</v>
      </c>
      <c r="S53" s="46">
        <f t="shared" si="10"/>
        <v>-3.999999999996362E-2</v>
      </c>
      <c r="T53" s="11" t="s">
        <v>153</v>
      </c>
    </row>
    <row r="54" spans="1:20" x14ac:dyDescent="0.2">
      <c r="A54" s="8"/>
      <c r="B54" s="9"/>
      <c r="C54" s="9"/>
      <c r="D54" s="28" t="s">
        <v>165</v>
      </c>
      <c r="E54" s="50">
        <v>0</v>
      </c>
      <c r="F54" s="50">
        <v>0</v>
      </c>
      <c r="G54" s="50">
        <v>1000</v>
      </c>
      <c r="H54" s="50">
        <v>0</v>
      </c>
      <c r="I54" s="50">
        <v>1000</v>
      </c>
      <c r="J54" s="50">
        <v>0</v>
      </c>
      <c r="K54" s="50">
        <v>0</v>
      </c>
      <c r="L54" s="50">
        <v>0</v>
      </c>
      <c r="M54" s="50">
        <v>1000</v>
      </c>
      <c r="N54" s="50">
        <v>0</v>
      </c>
      <c r="O54" s="50">
        <v>0</v>
      </c>
      <c r="P54" s="50">
        <v>0</v>
      </c>
      <c r="Q54" s="50">
        <v>0</v>
      </c>
      <c r="R54" s="50">
        <f>SUM(F54:Q54)</f>
        <v>3000</v>
      </c>
      <c r="S54" s="46">
        <f t="shared" si="10"/>
        <v>3000</v>
      </c>
      <c r="T54" s="11" t="s">
        <v>153</v>
      </c>
    </row>
    <row r="55" spans="1:20" x14ac:dyDescent="0.2">
      <c r="A55" s="8"/>
      <c r="B55" s="9"/>
      <c r="C55" s="27" t="s">
        <v>122</v>
      </c>
      <c r="D55" s="27"/>
      <c r="E55" s="44">
        <f t="shared" ref="E55:Q55" si="17">SUM(E52:E54)</f>
        <v>7000</v>
      </c>
      <c r="F55" s="44">
        <f t="shared" si="17"/>
        <v>583.33000000000004</v>
      </c>
      <c r="G55" s="44">
        <f t="shared" si="17"/>
        <v>1583.33</v>
      </c>
      <c r="H55" s="44">
        <f t="shared" si="17"/>
        <v>583.33000000000004</v>
      </c>
      <c r="I55" s="44">
        <f t="shared" si="17"/>
        <v>1583.33</v>
      </c>
      <c r="J55" s="44">
        <f t="shared" si="17"/>
        <v>583.33000000000004</v>
      </c>
      <c r="K55" s="44">
        <f t="shared" si="17"/>
        <v>583.33000000000004</v>
      </c>
      <c r="L55" s="44">
        <f t="shared" si="17"/>
        <v>583.33000000000004</v>
      </c>
      <c r="M55" s="44">
        <f t="shared" si="17"/>
        <v>1583.33</v>
      </c>
      <c r="N55" s="44">
        <f t="shared" si="17"/>
        <v>583.33000000000004</v>
      </c>
      <c r="O55" s="44">
        <f t="shared" si="17"/>
        <v>583.33000000000004</v>
      </c>
      <c r="P55" s="44">
        <f t="shared" si="17"/>
        <v>583.33000000000004</v>
      </c>
      <c r="Q55" s="44">
        <f t="shared" si="17"/>
        <v>583.33000000000004</v>
      </c>
      <c r="R55" s="44">
        <f>SUM(F55:Q55)</f>
        <v>9999.9599999999991</v>
      </c>
      <c r="S55" s="46">
        <f t="shared" si="10"/>
        <v>2999.9599999999991</v>
      </c>
    </row>
    <row r="56" spans="1:20" s="22" customFormat="1" x14ac:dyDescent="0.2">
      <c r="A56" s="20"/>
      <c r="B56" s="21"/>
      <c r="C56" s="21"/>
      <c r="D56" s="21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55"/>
    </row>
    <row r="57" spans="1:20" x14ac:dyDescent="0.2">
      <c r="A57" s="8"/>
      <c r="B57" s="9"/>
      <c r="C57" s="9"/>
      <c r="D57" s="28" t="s">
        <v>166</v>
      </c>
      <c r="E57" s="50">
        <v>0</v>
      </c>
      <c r="F57" s="50">
        <v>75</v>
      </c>
      <c r="G57" s="50">
        <v>300</v>
      </c>
      <c r="H57" s="50">
        <v>0</v>
      </c>
      <c r="I57" s="50">
        <v>0</v>
      </c>
      <c r="J57" s="50">
        <v>0</v>
      </c>
      <c r="K57" s="50">
        <v>0</v>
      </c>
      <c r="L57" s="50">
        <v>250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f>SUM(F57:Q57)</f>
        <v>625</v>
      </c>
      <c r="S57" s="46">
        <f t="shared" si="10"/>
        <v>625</v>
      </c>
      <c r="T57" s="11" t="s">
        <v>153</v>
      </c>
    </row>
    <row r="58" spans="1:20" x14ac:dyDescent="0.2">
      <c r="A58" s="8"/>
      <c r="B58" s="9"/>
      <c r="C58" s="27" t="s">
        <v>123</v>
      </c>
      <c r="D58" s="27"/>
      <c r="E58" s="44">
        <f t="shared" ref="E58:Q58" si="18">SUM(E56:E57)</f>
        <v>0</v>
      </c>
      <c r="F58" s="44">
        <f t="shared" si="18"/>
        <v>75</v>
      </c>
      <c r="G58" s="44">
        <f t="shared" si="18"/>
        <v>300</v>
      </c>
      <c r="H58" s="44">
        <f t="shared" si="18"/>
        <v>0</v>
      </c>
      <c r="I58" s="44">
        <f t="shared" si="18"/>
        <v>0</v>
      </c>
      <c r="J58" s="44">
        <f t="shared" si="18"/>
        <v>0</v>
      </c>
      <c r="K58" s="44">
        <f t="shared" si="18"/>
        <v>0</v>
      </c>
      <c r="L58" s="44">
        <f t="shared" si="18"/>
        <v>250</v>
      </c>
      <c r="M58" s="44">
        <f t="shared" si="18"/>
        <v>0</v>
      </c>
      <c r="N58" s="44">
        <f t="shared" si="18"/>
        <v>0</v>
      </c>
      <c r="O58" s="44">
        <f t="shared" si="18"/>
        <v>0</v>
      </c>
      <c r="P58" s="44">
        <f t="shared" si="18"/>
        <v>0</v>
      </c>
      <c r="Q58" s="44">
        <f t="shared" si="18"/>
        <v>0</v>
      </c>
      <c r="R58" s="44">
        <f>SUM(F58:Q58)</f>
        <v>625</v>
      </c>
      <c r="S58" s="46">
        <f t="shared" si="10"/>
        <v>625</v>
      </c>
    </row>
    <row r="59" spans="1:20" s="22" customFormat="1" x14ac:dyDescent="0.2">
      <c r="A59" s="20"/>
      <c r="B59" s="21"/>
      <c r="C59" s="21"/>
      <c r="D59" s="21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55"/>
    </row>
    <row r="60" spans="1:20" x14ac:dyDescent="0.2">
      <c r="A60" s="8"/>
      <c r="B60" s="9"/>
      <c r="C60" s="9"/>
      <c r="D60" s="28" t="s">
        <v>193</v>
      </c>
      <c r="E60" s="50">
        <v>1533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1533</v>
      </c>
      <c r="P60" s="50">
        <v>0</v>
      </c>
      <c r="Q60" s="50">
        <v>0</v>
      </c>
      <c r="R60" s="50">
        <f>SUM(F60:Q60)</f>
        <v>1533</v>
      </c>
      <c r="S60" s="46">
        <f t="shared" si="10"/>
        <v>0</v>
      </c>
      <c r="T60" s="11" t="s">
        <v>148</v>
      </c>
    </row>
    <row r="61" spans="1:20" x14ac:dyDescent="0.2">
      <c r="A61" s="8"/>
      <c r="B61" s="9"/>
      <c r="C61" s="27" t="s">
        <v>124</v>
      </c>
      <c r="D61" s="27"/>
      <c r="E61" s="44">
        <f t="shared" ref="E61:Q61" si="19">SUM(E59:E60)</f>
        <v>1533</v>
      </c>
      <c r="F61" s="44">
        <f t="shared" si="19"/>
        <v>0</v>
      </c>
      <c r="G61" s="44">
        <f t="shared" si="19"/>
        <v>0</v>
      </c>
      <c r="H61" s="44">
        <f t="shared" si="19"/>
        <v>0</v>
      </c>
      <c r="I61" s="44">
        <f t="shared" si="19"/>
        <v>0</v>
      </c>
      <c r="J61" s="44">
        <f t="shared" si="19"/>
        <v>0</v>
      </c>
      <c r="K61" s="44">
        <f t="shared" si="19"/>
        <v>0</v>
      </c>
      <c r="L61" s="44">
        <f t="shared" si="19"/>
        <v>0</v>
      </c>
      <c r="M61" s="44">
        <f t="shared" si="19"/>
        <v>0</v>
      </c>
      <c r="N61" s="44">
        <f t="shared" si="19"/>
        <v>0</v>
      </c>
      <c r="O61" s="44">
        <f t="shared" si="19"/>
        <v>1533</v>
      </c>
      <c r="P61" s="44">
        <f t="shared" si="19"/>
        <v>0</v>
      </c>
      <c r="Q61" s="44">
        <f t="shared" si="19"/>
        <v>0</v>
      </c>
      <c r="R61" s="44">
        <f>SUM(F61:Q61)</f>
        <v>1533</v>
      </c>
      <c r="S61" s="46">
        <f t="shared" si="10"/>
        <v>0</v>
      </c>
    </row>
    <row r="62" spans="1:20" s="22" customFormat="1" x14ac:dyDescent="0.2">
      <c r="A62" s="20"/>
      <c r="B62" s="21"/>
      <c r="C62" s="21"/>
      <c r="D62" s="21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55"/>
    </row>
    <row r="63" spans="1:20" x14ac:dyDescent="0.2">
      <c r="A63" s="8"/>
      <c r="B63" s="9"/>
      <c r="C63" s="9"/>
      <c r="D63" s="28" t="s">
        <v>182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5700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f>SUM(F63:Q63)</f>
        <v>5700</v>
      </c>
      <c r="S63" s="46">
        <f t="shared" si="10"/>
        <v>5700</v>
      </c>
      <c r="T63" s="11" t="s">
        <v>183</v>
      </c>
    </row>
    <row r="64" spans="1:20" x14ac:dyDescent="0.2">
      <c r="A64" s="8"/>
      <c r="B64" s="9"/>
      <c r="C64" s="9"/>
      <c r="D64" s="28" t="s">
        <v>192</v>
      </c>
      <c r="E64" s="50">
        <v>82136</v>
      </c>
      <c r="F64" s="50">
        <v>6748.72</v>
      </c>
      <c r="G64" s="50">
        <v>8583.7199999999993</v>
      </c>
      <c r="H64" s="50">
        <v>6748.72</v>
      </c>
      <c r="I64" s="50">
        <v>6748.72</v>
      </c>
      <c r="J64" s="50">
        <v>6748.72</v>
      </c>
      <c r="K64" s="50">
        <v>6748.72</v>
      </c>
      <c r="L64" s="50">
        <v>6748.72</v>
      </c>
      <c r="M64" s="50">
        <v>6748.72</v>
      </c>
      <c r="N64" s="50">
        <v>6748.72</v>
      </c>
      <c r="O64" s="50">
        <v>6748.72</v>
      </c>
      <c r="P64" s="50">
        <v>6748.72</v>
      </c>
      <c r="Q64" s="50">
        <v>6748.72</v>
      </c>
      <c r="R64" s="50">
        <f>SUM(F64:Q64)</f>
        <v>82819.64</v>
      </c>
      <c r="S64" s="46">
        <f t="shared" si="10"/>
        <v>683.63999999999942</v>
      </c>
      <c r="T64" s="11" t="s">
        <v>148</v>
      </c>
    </row>
    <row r="65" spans="1:20" x14ac:dyDescent="0.2">
      <c r="A65" s="8"/>
      <c r="B65" s="9"/>
      <c r="C65" s="27" t="s">
        <v>125</v>
      </c>
      <c r="D65" s="27"/>
      <c r="E65" s="44">
        <f t="shared" ref="E65:Q65" si="20">SUM(E62:E64)</f>
        <v>82136</v>
      </c>
      <c r="F65" s="44">
        <f t="shared" si="20"/>
        <v>6748.72</v>
      </c>
      <c r="G65" s="44">
        <f t="shared" si="20"/>
        <v>8583.7199999999993</v>
      </c>
      <c r="H65" s="44">
        <f t="shared" si="20"/>
        <v>6748.72</v>
      </c>
      <c r="I65" s="44">
        <f t="shared" si="20"/>
        <v>6748.72</v>
      </c>
      <c r="J65" s="44">
        <f t="shared" si="20"/>
        <v>6748.72</v>
      </c>
      <c r="K65" s="44">
        <f t="shared" si="20"/>
        <v>6748.72</v>
      </c>
      <c r="L65" s="44">
        <f t="shared" si="20"/>
        <v>12448.720000000001</v>
      </c>
      <c r="M65" s="44">
        <f t="shared" si="20"/>
        <v>6748.72</v>
      </c>
      <c r="N65" s="44">
        <f t="shared" si="20"/>
        <v>6748.72</v>
      </c>
      <c r="O65" s="44">
        <f t="shared" si="20"/>
        <v>6748.72</v>
      </c>
      <c r="P65" s="44">
        <f t="shared" si="20"/>
        <v>6748.72</v>
      </c>
      <c r="Q65" s="44">
        <f t="shared" si="20"/>
        <v>6748.72</v>
      </c>
      <c r="R65" s="44">
        <f>SUM(F65:Q65)</f>
        <v>88519.64</v>
      </c>
      <c r="S65" s="46">
        <f t="shared" si="10"/>
        <v>6383.6399999999994</v>
      </c>
    </row>
    <row r="66" spans="1:20" s="22" customFormat="1" x14ac:dyDescent="0.2">
      <c r="A66" s="20"/>
      <c r="B66" s="21"/>
      <c r="C66" s="21"/>
      <c r="D66" s="21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6">
        <f t="shared" si="10"/>
        <v>0</v>
      </c>
    </row>
    <row r="67" spans="1:20" x14ac:dyDescent="0.2">
      <c r="A67" s="8"/>
      <c r="B67" s="9"/>
      <c r="C67" s="9"/>
      <c r="D67" s="28" t="s">
        <v>194</v>
      </c>
      <c r="E67" s="50">
        <v>7500</v>
      </c>
      <c r="F67" s="50">
        <v>833.33</v>
      </c>
      <c r="G67" s="50">
        <v>833.33</v>
      </c>
      <c r="H67" s="50">
        <v>833.33</v>
      </c>
      <c r="I67" s="50">
        <v>833.33</v>
      </c>
      <c r="J67" s="50">
        <v>833.33</v>
      </c>
      <c r="K67" s="50">
        <v>833.33</v>
      </c>
      <c r="L67" s="50">
        <v>833.33</v>
      </c>
      <c r="M67" s="50">
        <v>833.33</v>
      </c>
      <c r="N67" s="50">
        <v>833.33</v>
      </c>
      <c r="O67" s="50">
        <v>833.33</v>
      </c>
      <c r="P67" s="50">
        <v>833.33</v>
      </c>
      <c r="Q67" s="50">
        <v>833.33</v>
      </c>
      <c r="R67" s="50">
        <f>SUM(F67:Q67)</f>
        <v>9999.9600000000009</v>
      </c>
      <c r="S67" s="46">
        <f t="shared" si="10"/>
        <v>2499.9600000000009</v>
      </c>
      <c r="T67" s="11" t="s">
        <v>149</v>
      </c>
    </row>
    <row r="68" spans="1:20" x14ac:dyDescent="0.2">
      <c r="A68" s="8"/>
      <c r="B68" s="9"/>
      <c r="C68" s="27" t="s">
        <v>126</v>
      </c>
      <c r="D68" s="27"/>
      <c r="E68" s="44">
        <f t="shared" ref="E68:Q68" si="21">SUM(E66:E67)</f>
        <v>7500</v>
      </c>
      <c r="F68" s="44">
        <f t="shared" si="21"/>
        <v>833.33</v>
      </c>
      <c r="G68" s="44">
        <f t="shared" si="21"/>
        <v>833.33</v>
      </c>
      <c r="H68" s="44">
        <f t="shared" si="21"/>
        <v>833.33</v>
      </c>
      <c r="I68" s="44">
        <f t="shared" si="21"/>
        <v>833.33</v>
      </c>
      <c r="J68" s="44">
        <f t="shared" si="21"/>
        <v>833.33</v>
      </c>
      <c r="K68" s="44">
        <f t="shared" si="21"/>
        <v>833.33</v>
      </c>
      <c r="L68" s="44">
        <f t="shared" si="21"/>
        <v>833.33</v>
      </c>
      <c r="M68" s="44">
        <f t="shared" si="21"/>
        <v>833.33</v>
      </c>
      <c r="N68" s="44">
        <f t="shared" si="21"/>
        <v>833.33</v>
      </c>
      <c r="O68" s="44">
        <f t="shared" si="21"/>
        <v>833.33</v>
      </c>
      <c r="P68" s="44">
        <f t="shared" si="21"/>
        <v>833.33</v>
      </c>
      <c r="Q68" s="44">
        <f t="shared" si="21"/>
        <v>833.33</v>
      </c>
      <c r="R68" s="44">
        <f>SUM(F68:Q68)</f>
        <v>9999.9600000000009</v>
      </c>
      <c r="S68" s="46">
        <f t="shared" si="10"/>
        <v>2499.9600000000009</v>
      </c>
    </row>
    <row r="69" spans="1:20" s="22" customFormat="1" x14ac:dyDescent="0.2">
      <c r="A69" s="20"/>
      <c r="B69" s="21"/>
      <c r="C69" s="21"/>
      <c r="D69" s="21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5"/>
    </row>
    <row r="70" spans="1:20" x14ac:dyDescent="0.2">
      <c r="A70" s="8"/>
      <c r="B70" s="9"/>
      <c r="C70" s="9"/>
      <c r="D70" s="28" t="s">
        <v>174</v>
      </c>
      <c r="E70" s="50">
        <v>3000</v>
      </c>
      <c r="F70" s="50">
        <f>E70/12</f>
        <v>250</v>
      </c>
      <c r="G70" s="50">
        <f t="shared" ref="G70:Q70" si="22">F70</f>
        <v>250</v>
      </c>
      <c r="H70" s="50">
        <f t="shared" si="22"/>
        <v>250</v>
      </c>
      <c r="I70" s="50">
        <f t="shared" si="22"/>
        <v>250</v>
      </c>
      <c r="J70" s="50">
        <f t="shared" si="22"/>
        <v>250</v>
      </c>
      <c r="K70" s="50">
        <f t="shared" si="22"/>
        <v>250</v>
      </c>
      <c r="L70" s="50">
        <f t="shared" si="22"/>
        <v>250</v>
      </c>
      <c r="M70" s="50">
        <f t="shared" si="22"/>
        <v>250</v>
      </c>
      <c r="N70" s="50">
        <f t="shared" si="22"/>
        <v>250</v>
      </c>
      <c r="O70" s="50">
        <f t="shared" si="22"/>
        <v>250</v>
      </c>
      <c r="P70" s="50">
        <f t="shared" si="22"/>
        <v>250</v>
      </c>
      <c r="Q70" s="50">
        <f t="shared" si="22"/>
        <v>250</v>
      </c>
      <c r="R70" s="50">
        <f t="shared" ref="R70:R76" si="23">SUM(F70:Q70)</f>
        <v>3000</v>
      </c>
      <c r="S70" s="46">
        <f t="shared" si="10"/>
        <v>0</v>
      </c>
      <c r="T70" s="11" t="s">
        <v>143</v>
      </c>
    </row>
    <row r="71" spans="1:20" x14ac:dyDescent="0.2">
      <c r="A71" s="8"/>
      <c r="B71" s="9"/>
      <c r="C71" s="9"/>
      <c r="D71" s="28" t="s">
        <v>173</v>
      </c>
      <c r="E71" s="50">
        <v>5000</v>
      </c>
      <c r="F71" s="50">
        <v>1250</v>
      </c>
      <c r="G71" s="50">
        <v>1250</v>
      </c>
      <c r="H71" s="50">
        <v>1250</v>
      </c>
      <c r="I71" s="50">
        <v>1250</v>
      </c>
      <c r="J71" s="50">
        <v>1250</v>
      </c>
      <c r="K71" s="50">
        <v>1250</v>
      </c>
      <c r="L71" s="50">
        <v>1250</v>
      </c>
      <c r="M71" s="50">
        <v>1250</v>
      </c>
      <c r="N71" s="50">
        <v>1250</v>
      </c>
      <c r="O71" s="50">
        <v>1250</v>
      </c>
      <c r="P71" s="50">
        <v>1250</v>
      </c>
      <c r="Q71" s="50">
        <v>1250</v>
      </c>
      <c r="R71" s="50">
        <f t="shared" si="23"/>
        <v>15000</v>
      </c>
      <c r="S71" s="46">
        <f t="shared" si="10"/>
        <v>10000</v>
      </c>
    </row>
    <row r="72" spans="1:20" x14ac:dyDescent="0.2">
      <c r="A72" s="8"/>
      <c r="B72" s="9"/>
      <c r="C72" s="9"/>
      <c r="D72" s="28" t="s">
        <v>171</v>
      </c>
      <c r="E72" s="50">
        <v>60000</v>
      </c>
      <c r="F72" s="50">
        <v>4500</v>
      </c>
      <c r="G72" s="50">
        <v>4500</v>
      </c>
      <c r="H72" s="50">
        <v>4500</v>
      </c>
      <c r="I72" s="50">
        <v>4500</v>
      </c>
      <c r="J72" s="50">
        <v>4500</v>
      </c>
      <c r="K72" s="50">
        <v>4500</v>
      </c>
      <c r="L72" s="50">
        <v>4500</v>
      </c>
      <c r="M72" s="50">
        <v>4500</v>
      </c>
      <c r="N72" s="50">
        <v>4500</v>
      </c>
      <c r="O72" s="50">
        <v>4500</v>
      </c>
      <c r="P72" s="50">
        <v>4500</v>
      </c>
      <c r="Q72" s="50">
        <v>4500</v>
      </c>
      <c r="R72" s="50">
        <f t="shared" si="23"/>
        <v>54000</v>
      </c>
      <c r="S72" s="46">
        <f t="shared" si="10"/>
        <v>-6000</v>
      </c>
      <c r="T72" s="11" t="s">
        <v>172</v>
      </c>
    </row>
    <row r="73" spans="1:20" x14ac:dyDescent="0.2">
      <c r="A73" s="8"/>
      <c r="B73" s="9"/>
      <c r="C73" s="9"/>
      <c r="D73" s="33" t="s">
        <v>50</v>
      </c>
      <c r="E73" s="51">
        <v>3000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f t="shared" si="23"/>
        <v>0</v>
      </c>
      <c r="S73" s="46">
        <f t="shared" si="10"/>
        <v>-3000</v>
      </c>
    </row>
    <row r="74" spans="1:20" x14ac:dyDescent="0.2">
      <c r="A74" s="8"/>
      <c r="B74" s="9"/>
      <c r="C74" s="9"/>
      <c r="D74" s="33" t="s">
        <v>51</v>
      </c>
      <c r="E74" s="51">
        <v>1500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f t="shared" si="23"/>
        <v>0</v>
      </c>
      <c r="S74" s="46">
        <f t="shared" si="10"/>
        <v>-1500</v>
      </c>
    </row>
    <row r="75" spans="1:20" x14ac:dyDescent="0.2">
      <c r="A75" s="8"/>
      <c r="B75" s="9"/>
      <c r="C75" s="9"/>
      <c r="D75" s="34" t="s">
        <v>101</v>
      </c>
      <c r="E75" s="51">
        <v>4000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f t="shared" si="23"/>
        <v>0</v>
      </c>
      <c r="S75" s="46">
        <f t="shared" si="10"/>
        <v>-4000</v>
      </c>
    </row>
    <row r="76" spans="1:20" x14ac:dyDescent="0.2">
      <c r="A76" s="8"/>
      <c r="B76" s="9"/>
      <c r="C76" s="27" t="s">
        <v>127</v>
      </c>
      <c r="D76" s="31"/>
      <c r="E76" s="44">
        <f t="shared" ref="E76:Q76" si="24">SUM(E70:E75)</f>
        <v>76500</v>
      </c>
      <c r="F76" s="44">
        <f t="shared" si="24"/>
        <v>6000</v>
      </c>
      <c r="G76" s="44">
        <f t="shared" si="24"/>
        <v>6000</v>
      </c>
      <c r="H76" s="44">
        <f t="shared" si="24"/>
        <v>6000</v>
      </c>
      <c r="I76" s="44">
        <f t="shared" si="24"/>
        <v>6000</v>
      </c>
      <c r="J76" s="44">
        <f t="shared" si="24"/>
        <v>6000</v>
      </c>
      <c r="K76" s="44">
        <f t="shared" si="24"/>
        <v>6000</v>
      </c>
      <c r="L76" s="44">
        <f t="shared" si="24"/>
        <v>6000</v>
      </c>
      <c r="M76" s="44">
        <f t="shared" si="24"/>
        <v>6000</v>
      </c>
      <c r="N76" s="44">
        <f t="shared" si="24"/>
        <v>6000</v>
      </c>
      <c r="O76" s="44">
        <f t="shared" si="24"/>
        <v>6000</v>
      </c>
      <c r="P76" s="44">
        <f t="shared" si="24"/>
        <v>6000</v>
      </c>
      <c r="Q76" s="44">
        <f t="shared" si="24"/>
        <v>6000</v>
      </c>
      <c r="R76" s="44">
        <f t="shared" si="23"/>
        <v>72000</v>
      </c>
      <c r="S76" s="46">
        <f t="shared" si="10"/>
        <v>-4500</v>
      </c>
    </row>
    <row r="77" spans="1:20" s="22" customFormat="1" x14ac:dyDescent="0.2">
      <c r="A77" s="20"/>
      <c r="B77" s="21"/>
      <c r="C77" s="21"/>
      <c r="D77" s="21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55"/>
    </row>
    <row r="78" spans="1:20" x14ac:dyDescent="0.2">
      <c r="A78" s="8"/>
      <c r="B78" s="9"/>
      <c r="C78" s="9"/>
      <c r="D78" s="28" t="s">
        <v>195</v>
      </c>
      <c r="E78" s="50">
        <v>125000</v>
      </c>
      <c r="F78" s="50">
        <v>9166.67</v>
      </c>
      <c r="G78" s="50">
        <f t="shared" ref="G78:P78" si="25">F78</f>
        <v>9166.67</v>
      </c>
      <c r="H78" s="50">
        <f t="shared" si="25"/>
        <v>9166.67</v>
      </c>
      <c r="I78" s="50">
        <f t="shared" si="25"/>
        <v>9166.67</v>
      </c>
      <c r="J78" s="50">
        <f t="shared" si="25"/>
        <v>9166.67</v>
      </c>
      <c r="K78" s="50">
        <f t="shared" si="25"/>
        <v>9166.67</v>
      </c>
      <c r="L78" s="50">
        <f t="shared" si="25"/>
        <v>9166.67</v>
      </c>
      <c r="M78" s="50">
        <f t="shared" si="25"/>
        <v>9166.67</v>
      </c>
      <c r="N78" s="50">
        <f t="shared" si="25"/>
        <v>9166.67</v>
      </c>
      <c r="O78" s="50">
        <f t="shared" si="25"/>
        <v>9166.67</v>
      </c>
      <c r="P78" s="50">
        <f t="shared" si="25"/>
        <v>9166.67</v>
      </c>
      <c r="Q78" s="50">
        <v>39166.67</v>
      </c>
      <c r="R78" s="50">
        <f>SUM(F78:Q78)</f>
        <v>140000.03999999998</v>
      </c>
      <c r="S78" s="46">
        <f t="shared" si="10"/>
        <v>15000.039999999979</v>
      </c>
      <c r="T78" s="11" t="s">
        <v>181</v>
      </c>
    </row>
    <row r="79" spans="1:20" x14ac:dyDescent="0.2">
      <c r="A79" s="8"/>
      <c r="B79" s="9"/>
      <c r="C79" s="9"/>
      <c r="D79" s="28" t="s">
        <v>196</v>
      </c>
      <c r="E79" s="50">
        <v>42000</v>
      </c>
      <c r="F79" s="50">
        <v>7291.66</v>
      </c>
      <c r="G79" s="50">
        <v>7291.66</v>
      </c>
      <c r="H79" s="50">
        <v>7291.66</v>
      </c>
      <c r="I79" s="50">
        <v>7291.66</v>
      </c>
      <c r="J79" s="50">
        <v>7291.66</v>
      </c>
      <c r="K79" s="50">
        <v>7291.66</v>
      </c>
      <c r="L79" s="50">
        <v>7291.66</v>
      </c>
      <c r="M79" s="50">
        <v>7291.66</v>
      </c>
      <c r="N79" s="50">
        <v>7291.66</v>
      </c>
      <c r="O79" s="50">
        <v>7291.66</v>
      </c>
      <c r="P79" s="50">
        <v>7291.66</v>
      </c>
      <c r="Q79" s="50">
        <v>7291.66</v>
      </c>
      <c r="R79" s="50">
        <f>SUM(F79:Q79)</f>
        <v>87499.920000000027</v>
      </c>
      <c r="S79" s="46">
        <f t="shared" si="10"/>
        <v>45499.920000000027</v>
      </c>
      <c r="T79" s="11" t="s">
        <v>178</v>
      </c>
    </row>
    <row r="80" spans="1:20" x14ac:dyDescent="0.2">
      <c r="A80" s="8"/>
      <c r="B80" s="9"/>
      <c r="C80" s="9"/>
      <c r="D80" s="28" t="s">
        <v>197</v>
      </c>
      <c r="E80" s="50">
        <v>12000</v>
      </c>
      <c r="F80" s="50">
        <v>2000</v>
      </c>
      <c r="G80" s="50">
        <v>2000</v>
      </c>
      <c r="H80" s="50">
        <v>2000</v>
      </c>
      <c r="I80" s="50">
        <v>2000</v>
      </c>
      <c r="J80" s="50">
        <v>2000</v>
      </c>
      <c r="K80" s="50">
        <v>2000</v>
      </c>
      <c r="L80" s="50">
        <v>2000</v>
      </c>
      <c r="M80" s="50">
        <v>2000</v>
      </c>
      <c r="N80" s="50">
        <v>2000</v>
      </c>
      <c r="O80" s="50">
        <v>2000</v>
      </c>
      <c r="P80" s="50">
        <v>2000</v>
      </c>
      <c r="Q80" s="50">
        <v>2000</v>
      </c>
      <c r="R80" s="50">
        <f>SUM(F80:Q80)</f>
        <v>24000</v>
      </c>
      <c r="S80" s="46">
        <f t="shared" si="10"/>
        <v>12000</v>
      </c>
      <c r="T80" s="11" t="s">
        <v>216</v>
      </c>
    </row>
    <row r="81" spans="1:20" x14ac:dyDescent="0.2">
      <c r="A81" s="8"/>
      <c r="B81" s="9"/>
      <c r="C81" s="27" t="s">
        <v>128</v>
      </c>
      <c r="D81" s="31"/>
      <c r="E81" s="44">
        <f t="shared" ref="E81:Q81" si="26">SUM(E78:E80)</f>
        <v>179000</v>
      </c>
      <c r="F81" s="44">
        <f t="shared" si="26"/>
        <v>18458.330000000002</v>
      </c>
      <c r="G81" s="44">
        <f t="shared" si="26"/>
        <v>18458.330000000002</v>
      </c>
      <c r="H81" s="44">
        <f t="shared" si="26"/>
        <v>18458.330000000002</v>
      </c>
      <c r="I81" s="44">
        <f t="shared" si="26"/>
        <v>18458.330000000002</v>
      </c>
      <c r="J81" s="44">
        <f t="shared" si="26"/>
        <v>18458.330000000002</v>
      </c>
      <c r="K81" s="44">
        <f t="shared" si="26"/>
        <v>18458.330000000002</v>
      </c>
      <c r="L81" s="44">
        <f t="shared" si="26"/>
        <v>18458.330000000002</v>
      </c>
      <c r="M81" s="44">
        <f t="shared" si="26"/>
        <v>18458.330000000002</v>
      </c>
      <c r="N81" s="44">
        <f t="shared" si="26"/>
        <v>18458.330000000002</v>
      </c>
      <c r="O81" s="44">
        <f t="shared" si="26"/>
        <v>18458.330000000002</v>
      </c>
      <c r="P81" s="44">
        <f t="shared" si="26"/>
        <v>18458.330000000002</v>
      </c>
      <c r="Q81" s="44">
        <f t="shared" si="26"/>
        <v>48458.33</v>
      </c>
      <c r="R81" s="44">
        <f>SUM(F81:Q81)</f>
        <v>251499.96000000008</v>
      </c>
      <c r="S81" s="46">
        <f t="shared" si="10"/>
        <v>72499.960000000079</v>
      </c>
    </row>
    <row r="82" spans="1:20" x14ac:dyDescent="0.2">
      <c r="A82" s="8"/>
      <c r="B82" s="9"/>
      <c r="C82" s="9"/>
      <c r="D82" s="8"/>
      <c r="E82" s="45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20" x14ac:dyDescent="0.2">
      <c r="A83" s="8"/>
      <c r="B83" s="9"/>
      <c r="C83" s="9"/>
      <c r="D83" s="28" t="s">
        <v>198</v>
      </c>
      <c r="E83" s="50">
        <v>500</v>
      </c>
      <c r="F83" s="50">
        <v>500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f>SUM(F83:Q83)</f>
        <v>500</v>
      </c>
      <c r="S83" s="46">
        <f t="shared" si="10"/>
        <v>0</v>
      </c>
      <c r="T83" s="11" t="s">
        <v>177</v>
      </c>
    </row>
    <row r="84" spans="1:20" x14ac:dyDescent="0.2">
      <c r="A84" s="8"/>
      <c r="B84" s="9"/>
      <c r="C84" s="27" t="s">
        <v>129</v>
      </c>
      <c r="D84" s="27"/>
      <c r="E84" s="44">
        <f t="shared" ref="E84:Q84" si="27">SUM(E83:E83)</f>
        <v>500</v>
      </c>
      <c r="F84" s="44">
        <f t="shared" si="27"/>
        <v>500</v>
      </c>
      <c r="G84" s="44">
        <f t="shared" si="27"/>
        <v>0</v>
      </c>
      <c r="H84" s="44">
        <f t="shared" si="27"/>
        <v>0</v>
      </c>
      <c r="I84" s="44">
        <f t="shared" si="27"/>
        <v>0</v>
      </c>
      <c r="J84" s="44">
        <f t="shared" si="27"/>
        <v>0</v>
      </c>
      <c r="K84" s="44">
        <f t="shared" si="27"/>
        <v>0</v>
      </c>
      <c r="L84" s="44">
        <f t="shared" si="27"/>
        <v>0</v>
      </c>
      <c r="M84" s="44">
        <f t="shared" si="27"/>
        <v>0</v>
      </c>
      <c r="N84" s="44">
        <f t="shared" si="27"/>
        <v>0</v>
      </c>
      <c r="O84" s="44">
        <f t="shared" si="27"/>
        <v>0</v>
      </c>
      <c r="P84" s="44">
        <f t="shared" si="27"/>
        <v>0</v>
      </c>
      <c r="Q84" s="44">
        <f t="shared" si="27"/>
        <v>0</v>
      </c>
      <c r="R84" s="44">
        <f>SUM(F84:Q84)</f>
        <v>500</v>
      </c>
      <c r="S84" s="46">
        <f t="shared" si="10"/>
        <v>0</v>
      </c>
    </row>
    <row r="85" spans="1:20" x14ac:dyDescent="0.2">
      <c r="A85" s="8"/>
      <c r="B85" s="9"/>
      <c r="C85" s="9"/>
      <c r="D85" s="9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20" x14ac:dyDescent="0.2">
      <c r="A86" s="8"/>
      <c r="B86" s="9"/>
      <c r="C86" s="9"/>
      <c r="D86" s="28" t="s">
        <v>199</v>
      </c>
      <c r="E86" s="50">
        <v>3500</v>
      </c>
      <c r="F86" s="50">
        <v>291.66000000000003</v>
      </c>
      <c r="G86" s="50">
        <v>291.66000000000003</v>
      </c>
      <c r="H86" s="50">
        <v>291.66000000000003</v>
      </c>
      <c r="I86" s="50">
        <v>291.66000000000003</v>
      </c>
      <c r="J86" s="50">
        <v>291.66000000000003</v>
      </c>
      <c r="K86" s="50">
        <v>291.66000000000003</v>
      </c>
      <c r="L86" s="50">
        <v>291.66000000000003</v>
      </c>
      <c r="M86" s="50">
        <v>291.66000000000003</v>
      </c>
      <c r="N86" s="50">
        <v>291.66000000000003</v>
      </c>
      <c r="O86" s="50">
        <v>291.66000000000003</v>
      </c>
      <c r="P86" s="50">
        <v>291.66000000000003</v>
      </c>
      <c r="Q86" s="50">
        <v>291.66000000000003</v>
      </c>
      <c r="R86" s="50">
        <f>SUM(F86:Q86)</f>
        <v>3499.9199999999996</v>
      </c>
      <c r="S86" s="46">
        <f t="shared" si="10"/>
        <v>-8.0000000000381988E-2</v>
      </c>
      <c r="T86" s="11" t="s">
        <v>176</v>
      </c>
    </row>
    <row r="87" spans="1:20" x14ac:dyDescent="0.2">
      <c r="A87" s="8"/>
      <c r="B87" s="9"/>
      <c r="C87" s="27" t="s">
        <v>130</v>
      </c>
      <c r="D87" s="27"/>
      <c r="E87" s="44">
        <f t="shared" ref="E87:Q87" si="28">SUM(E85:E86)</f>
        <v>3500</v>
      </c>
      <c r="F87" s="44">
        <f t="shared" si="28"/>
        <v>291.66000000000003</v>
      </c>
      <c r="G87" s="44">
        <f t="shared" si="28"/>
        <v>291.66000000000003</v>
      </c>
      <c r="H87" s="44">
        <f t="shared" si="28"/>
        <v>291.66000000000003</v>
      </c>
      <c r="I87" s="44">
        <f t="shared" si="28"/>
        <v>291.66000000000003</v>
      </c>
      <c r="J87" s="44">
        <f t="shared" si="28"/>
        <v>291.66000000000003</v>
      </c>
      <c r="K87" s="44">
        <f t="shared" si="28"/>
        <v>291.66000000000003</v>
      </c>
      <c r="L87" s="44">
        <f t="shared" si="28"/>
        <v>291.66000000000003</v>
      </c>
      <c r="M87" s="44">
        <f t="shared" si="28"/>
        <v>291.66000000000003</v>
      </c>
      <c r="N87" s="44">
        <f t="shared" si="28"/>
        <v>291.66000000000003</v>
      </c>
      <c r="O87" s="44">
        <f t="shared" si="28"/>
        <v>291.66000000000003</v>
      </c>
      <c r="P87" s="44">
        <f t="shared" si="28"/>
        <v>291.66000000000003</v>
      </c>
      <c r="Q87" s="44">
        <f t="shared" si="28"/>
        <v>291.66000000000003</v>
      </c>
      <c r="R87" s="44">
        <f>SUM(F87:Q87)</f>
        <v>3499.9199999999996</v>
      </c>
      <c r="S87" s="46">
        <f t="shared" si="10"/>
        <v>-8.0000000000381988E-2</v>
      </c>
    </row>
    <row r="88" spans="1:20" x14ac:dyDescent="0.2">
      <c r="A88" s="8"/>
      <c r="B88" s="9"/>
      <c r="C88" s="9"/>
      <c r="D88" s="8"/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20" x14ac:dyDescent="0.2">
      <c r="A89" s="8"/>
      <c r="B89" s="9"/>
      <c r="C89" s="9"/>
      <c r="D89" s="28" t="s">
        <v>200</v>
      </c>
      <c r="E89" s="50">
        <v>10000</v>
      </c>
      <c r="F89" s="50">
        <v>833.33</v>
      </c>
      <c r="G89" s="50">
        <v>833.33</v>
      </c>
      <c r="H89" s="50">
        <v>833.33</v>
      </c>
      <c r="I89" s="50">
        <v>833.33</v>
      </c>
      <c r="J89" s="50">
        <v>833.33</v>
      </c>
      <c r="K89" s="50">
        <v>833.33</v>
      </c>
      <c r="L89" s="50">
        <v>833.33</v>
      </c>
      <c r="M89" s="50">
        <v>833.33</v>
      </c>
      <c r="N89" s="50">
        <v>833.33</v>
      </c>
      <c r="O89" s="50">
        <v>833.33</v>
      </c>
      <c r="P89" s="50">
        <v>833.33</v>
      </c>
      <c r="Q89" s="50">
        <v>833.33</v>
      </c>
      <c r="R89" s="50">
        <f>SUM(F89:Q89)</f>
        <v>9999.9600000000009</v>
      </c>
      <c r="S89" s="46">
        <f t="shared" si="10"/>
        <v>-3.9999999999054126E-2</v>
      </c>
      <c r="T89" s="11" t="s">
        <v>153</v>
      </c>
    </row>
    <row r="90" spans="1:20" x14ac:dyDescent="0.2">
      <c r="A90" s="8"/>
      <c r="B90" s="9"/>
      <c r="C90" s="9"/>
      <c r="D90" s="28" t="s">
        <v>201</v>
      </c>
      <c r="E90" s="50">
        <v>20000</v>
      </c>
      <c r="F90" s="50">
        <v>1666.66</v>
      </c>
      <c r="G90" s="50">
        <v>1666.66</v>
      </c>
      <c r="H90" s="50">
        <v>1666.66</v>
      </c>
      <c r="I90" s="50">
        <v>1666.66</v>
      </c>
      <c r="J90" s="50">
        <v>1666.66</v>
      </c>
      <c r="K90" s="50">
        <v>1666.66</v>
      </c>
      <c r="L90" s="50">
        <v>1666.66</v>
      </c>
      <c r="M90" s="50">
        <v>1666.66</v>
      </c>
      <c r="N90" s="50">
        <v>1666.66</v>
      </c>
      <c r="O90" s="50">
        <v>1666.66</v>
      </c>
      <c r="P90" s="50">
        <v>1666.66</v>
      </c>
      <c r="Q90" s="50">
        <v>1666.66</v>
      </c>
      <c r="R90" s="50">
        <f t="shared" ref="R90:R93" si="29">SUM(F90:Q90)</f>
        <v>19999.920000000002</v>
      </c>
      <c r="S90" s="46">
        <f t="shared" si="10"/>
        <v>-7.9999999998108251E-2</v>
      </c>
      <c r="T90" s="11" t="s">
        <v>153</v>
      </c>
    </row>
    <row r="91" spans="1:20" x14ac:dyDescent="0.2">
      <c r="A91" s="8"/>
      <c r="B91" s="9"/>
      <c r="C91" s="9"/>
      <c r="D91" s="28" t="s">
        <v>202</v>
      </c>
      <c r="E91" s="50">
        <v>6000</v>
      </c>
      <c r="F91" s="50">
        <v>500</v>
      </c>
      <c r="G91" s="50">
        <v>500</v>
      </c>
      <c r="H91" s="50">
        <v>500</v>
      </c>
      <c r="I91" s="50">
        <v>500</v>
      </c>
      <c r="J91" s="50">
        <v>500</v>
      </c>
      <c r="K91" s="50">
        <v>500</v>
      </c>
      <c r="L91" s="50">
        <v>500</v>
      </c>
      <c r="M91" s="50">
        <v>500</v>
      </c>
      <c r="N91" s="50">
        <v>500</v>
      </c>
      <c r="O91" s="50">
        <v>500</v>
      </c>
      <c r="P91" s="50">
        <v>500</v>
      </c>
      <c r="Q91" s="50">
        <v>500</v>
      </c>
      <c r="R91" s="50">
        <f t="shared" si="29"/>
        <v>6000</v>
      </c>
      <c r="S91" s="46">
        <f t="shared" si="10"/>
        <v>0</v>
      </c>
      <c r="T91" s="11" t="s">
        <v>147</v>
      </c>
    </row>
    <row r="92" spans="1:20" x14ac:dyDescent="0.2">
      <c r="A92" s="8"/>
      <c r="B92" s="9"/>
      <c r="C92" s="9"/>
      <c r="D92" s="28" t="s">
        <v>204</v>
      </c>
      <c r="E92" s="50">
        <v>7000</v>
      </c>
      <c r="F92" s="50">
        <v>583.33000000000004</v>
      </c>
      <c r="G92" s="50">
        <v>583.33000000000004</v>
      </c>
      <c r="H92" s="50">
        <v>583.33000000000004</v>
      </c>
      <c r="I92" s="50">
        <v>583.33000000000004</v>
      </c>
      <c r="J92" s="50">
        <v>583.33000000000004</v>
      </c>
      <c r="K92" s="50">
        <v>583.33000000000004</v>
      </c>
      <c r="L92" s="50">
        <v>583.33000000000004</v>
      </c>
      <c r="M92" s="50">
        <v>583.33000000000004</v>
      </c>
      <c r="N92" s="50">
        <v>583.33000000000004</v>
      </c>
      <c r="O92" s="50">
        <v>583.33000000000004</v>
      </c>
      <c r="P92" s="50">
        <v>583.33000000000004</v>
      </c>
      <c r="Q92" s="50">
        <v>583.33000000000004</v>
      </c>
      <c r="R92" s="50">
        <f t="shared" si="29"/>
        <v>6999.96</v>
      </c>
      <c r="S92" s="46">
        <f t="shared" si="10"/>
        <v>-3.999999999996362E-2</v>
      </c>
      <c r="T92" s="11" t="s">
        <v>145</v>
      </c>
    </row>
    <row r="93" spans="1:20" x14ac:dyDescent="0.2">
      <c r="A93" s="8"/>
      <c r="B93" s="9"/>
      <c r="C93" s="9"/>
      <c r="D93" s="28" t="s">
        <v>203</v>
      </c>
      <c r="E93" s="50">
        <v>3000</v>
      </c>
      <c r="F93" s="50">
        <v>250</v>
      </c>
      <c r="G93" s="50">
        <v>250</v>
      </c>
      <c r="H93" s="50">
        <v>250</v>
      </c>
      <c r="I93" s="50">
        <v>250</v>
      </c>
      <c r="J93" s="50">
        <v>250</v>
      </c>
      <c r="K93" s="50">
        <v>250</v>
      </c>
      <c r="L93" s="50">
        <v>250</v>
      </c>
      <c r="M93" s="50">
        <v>250</v>
      </c>
      <c r="N93" s="50">
        <v>250</v>
      </c>
      <c r="O93" s="50">
        <v>250</v>
      </c>
      <c r="P93" s="50">
        <v>250</v>
      </c>
      <c r="Q93" s="50">
        <v>250</v>
      </c>
      <c r="R93" s="50">
        <f t="shared" si="29"/>
        <v>3000</v>
      </c>
      <c r="S93" s="46">
        <f t="shared" si="10"/>
        <v>0</v>
      </c>
      <c r="T93" s="11" t="s">
        <v>180</v>
      </c>
    </row>
    <row r="94" spans="1:20" x14ac:dyDescent="0.2">
      <c r="A94" s="8"/>
      <c r="B94" s="9"/>
      <c r="C94" s="27" t="s">
        <v>131</v>
      </c>
      <c r="D94" s="31"/>
      <c r="E94" s="44">
        <f t="shared" ref="E94:Q94" si="30">SUM(E89:E93)</f>
        <v>46000</v>
      </c>
      <c r="F94" s="44">
        <f t="shared" si="30"/>
        <v>3833.32</v>
      </c>
      <c r="G94" s="44">
        <f t="shared" si="30"/>
        <v>3833.32</v>
      </c>
      <c r="H94" s="44">
        <f t="shared" si="30"/>
        <v>3833.32</v>
      </c>
      <c r="I94" s="44">
        <f t="shared" si="30"/>
        <v>3833.32</v>
      </c>
      <c r="J94" s="44">
        <f t="shared" si="30"/>
        <v>3833.32</v>
      </c>
      <c r="K94" s="44">
        <f t="shared" si="30"/>
        <v>3833.32</v>
      </c>
      <c r="L94" s="44">
        <f t="shared" si="30"/>
        <v>3833.32</v>
      </c>
      <c r="M94" s="44">
        <f t="shared" si="30"/>
        <v>3833.32</v>
      </c>
      <c r="N94" s="44">
        <f t="shared" si="30"/>
        <v>3833.32</v>
      </c>
      <c r="O94" s="44">
        <f t="shared" si="30"/>
        <v>3833.32</v>
      </c>
      <c r="P94" s="44">
        <f t="shared" si="30"/>
        <v>3833.32</v>
      </c>
      <c r="Q94" s="44">
        <f t="shared" si="30"/>
        <v>3833.32</v>
      </c>
      <c r="R94" s="44">
        <f>SUM(F94:Q94)</f>
        <v>45999.840000000004</v>
      </c>
      <c r="S94" s="46">
        <f t="shared" si="10"/>
        <v>-0.1599999999962165</v>
      </c>
    </row>
    <row r="95" spans="1:20" s="22" customFormat="1" x14ac:dyDescent="0.2">
      <c r="A95" s="20"/>
      <c r="B95" s="21"/>
      <c r="C95" s="21"/>
      <c r="D95" s="20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5"/>
    </row>
    <row r="96" spans="1:20" s="38" customFormat="1" x14ac:dyDescent="0.2">
      <c r="A96" s="35"/>
      <c r="B96" s="36"/>
      <c r="C96" s="56" t="s">
        <v>162</v>
      </c>
      <c r="D96" s="57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>
        <f>SUM(F96:Q96)</f>
        <v>0</v>
      </c>
      <c r="S96" s="54"/>
    </row>
    <row r="97" spans="1:20" x14ac:dyDescent="0.2">
      <c r="A97" s="8"/>
      <c r="B97" s="9"/>
      <c r="C97" s="9"/>
      <c r="D97" s="8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20" x14ac:dyDescent="0.2">
      <c r="A98" s="8"/>
      <c r="B98" s="9"/>
      <c r="C98" s="9"/>
      <c r="D98" s="28" t="s">
        <v>166</v>
      </c>
      <c r="E98" s="50">
        <v>0</v>
      </c>
      <c r="F98" s="50">
        <v>100</v>
      </c>
      <c r="G98" s="50">
        <v>100</v>
      </c>
      <c r="H98" s="50">
        <v>100</v>
      </c>
      <c r="I98" s="50">
        <v>100</v>
      </c>
      <c r="J98" s="50">
        <v>100</v>
      </c>
      <c r="K98" s="50">
        <v>100</v>
      </c>
      <c r="L98" s="50">
        <v>100</v>
      </c>
      <c r="M98" s="50">
        <v>100</v>
      </c>
      <c r="N98" s="50">
        <v>100</v>
      </c>
      <c r="O98" s="50">
        <v>100</v>
      </c>
      <c r="P98" s="50">
        <v>100</v>
      </c>
      <c r="Q98" s="50">
        <v>100</v>
      </c>
      <c r="R98" s="50">
        <f>SUM(F98:Q98)</f>
        <v>1200</v>
      </c>
      <c r="S98" s="46">
        <f t="shared" ref="S98:S102" si="31">+R98-E98</f>
        <v>1200</v>
      </c>
      <c r="T98" s="11" t="s">
        <v>153</v>
      </c>
    </row>
    <row r="99" spans="1:20" x14ac:dyDescent="0.2">
      <c r="A99" s="8"/>
      <c r="B99" s="9"/>
      <c r="C99" s="9"/>
      <c r="D99" s="28" t="s">
        <v>167</v>
      </c>
      <c r="E99" s="50">
        <v>0</v>
      </c>
      <c r="F99" s="50">
        <v>50</v>
      </c>
      <c r="G99" s="50">
        <v>50</v>
      </c>
      <c r="H99" s="50">
        <v>50</v>
      </c>
      <c r="I99" s="50">
        <v>50</v>
      </c>
      <c r="J99" s="50">
        <v>50</v>
      </c>
      <c r="K99" s="50">
        <v>50</v>
      </c>
      <c r="L99" s="50">
        <v>50</v>
      </c>
      <c r="M99" s="50">
        <v>50</v>
      </c>
      <c r="N99" s="50">
        <v>50</v>
      </c>
      <c r="O99" s="50">
        <v>50</v>
      </c>
      <c r="P99" s="50">
        <v>50</v>
      </c>
      <c r="Q99" s="50">
        <v>50</v>
      </c>
      <c r="R99" s="50">
        <f>SUM(F99:Q99)</f>
        <v>600</v>
      </c>
      <c r="S99" s="46">
        <f t="shared" si="31"/>
        <v>600</v>
      </c>
      <c r="T99" s="11" t="s">
        <v>169</v>
      </c>
    </row>
    <row r="100" spans="1:20" x14ac:dyDescent="0.2">
      <c r="A100" s="8"/>
      <c r="B100" s="9"/>
      <c r="C100" s="9"/>
      <c r="D100" s="28" t="s">
        <v>146</v>
      </c>
      <c r="E100" s="50">
        <v>0</v>
      </c>
      <c r="F100" s="50">
        <v>100</v>
      </c>
      <c r="G100" s="50">
        <v>100</v>
      </c>
      <c r="H100" s="50">
        <v>100</v>
      </c>
      <c r="I100" s="50">
        <v>100</v>
      </c>
      <c r="J100" s="50">
        <v>100</v>
      </c>
      <c r="K100" s="50">
        <v>100</v>
      </c>
      <c r="L100" s="50">
        <v>100</v>
      </c>
      <c r="M100" s="50">
        <v>100</v>
      </c>
      <c r="N100" s="50">
        <v>100</v>
      </c>
      <c r="O100" s="50">
        <v>100</v>
      </c>
      <c r="P100" s="50">
        <v>0</v>
      </c>
      <c r="Q100" s="50">
        <v>0</v>
      </c>
      <c r="R100" s="50">
        <f>SUM(F100:Q100)</f>
        <v>1000</v>
      </c>
      <c r="S100" s="46">
        <f t="shared" si="31"/>
        <v>1000</v>
      </c>
      <c r="T100" s="11" t="s">
        <v>168</v>
      </c>
    </row>
    <row r="101" spans="1:20" x14ac:dyDescent="0.2">
      <c r="A101" s="8"/>
      <c r="B101" s="9"/>
      <c r="C101" s="9"/>
      <c r="D101" s="28" t="s">
        <v>165</v>
      </c>
      <c r="E101" s="50">
        <v>0</v>
      </c>
      <c r="F101" s="50">
        <v>0</v>
      </c>
      <c r="G101" s="50">
        <v>610.94000000000005</v>
      </c>
      <c r="H101" s="50">
        <v>0</v>
      </c>
      <c r="I101" s="50">
        <v>243.68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f>SUM(F101:Q101)</f>
        <v>854.62000000000012</v>
      </c>
      <c r="S101" s="46">
        <f t="shared" si="31"/>
        <v>854.62000000000012</v>
      </c>
      <c r="T101" s="11" t="s">
        <v>153</v>
      </c>
    </row>
    <row r="102" spans="1:20" x14ac:dyDescent="0.2">
      <c r="A102" s="8"/>
      <c r="B102" s="9"/>
      <c r="C102" s="27" t="s">
        <v>132</v>
      </c>
      <c r="D102" s="27"/>
      <c r="E102" s="44">
        <f t="shared" ref="E102" si="32">SUM(E97:E100)</f>
        <v>0</v>
      </c>
      <c r="F102" s="44">
        <f>SUM(F98:F101)</f>
        <v>250</v>
      </c>
      <c r="G102" s="44">
        <f t="shared" ref="G102:Q102" si="33">SUM(G98:G101)</f>
        <v>860.94</v>
      </c>
      <c r="H102" s="44">
        <f t="shared" si="33"/>
        <v>250</v>
      </c>
      <c r="I102" s="44">
        <f t="shared" si="33"/>
        <v>493.68</v>
      </c>
      <c r="J102" s="44">
        <f t="shared" si="33"/>
        <v>250</v>
      </c>
      <c r="K102" s="44">
        <f t="shared" si="33"/>
        <v>250</v>
      </c>
      <c r="L102" s="44">
        <f t="shared" si="33"/>
        <v>250</v>
      </c>
      <c r="M102" s="44">
        <f t="shared" si="33"/>
        <v>250</v>
      </c>
      <c r="N102" s="44">
        <f t="shared" si="33"/>
        <v>250</v>
      </c>
      <c r="O102" s="44">
        <f t="shared" si="33"/>
        <v>250</v>
      </c>
      <c r="P102" s="44">
        <f t="shared" si="33"/>
        <v>150</v>
      </c>
      <c r="Q102" s="44">
        <f t="shared" si="33"/>
        <v>150</v>
      </c>
      <c r="R102" s="44">
        <f>SUM(F102:Q102)</f>
        <v>3654.62</v>
      </c>
      <c r="S102" s="46">
        <f t="shared" si="31"/>
        <v>3654.62</v>
      </c>
    </row>
    <row r="103" spans="1:20" x14ac:dyDescent="0.2">
      <c r="A103" s="8"/>
      <c r="B103" s="9"/>
      <c r="C103" s="9"/>
      <c r="D103" s="8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20" x14ac:dyDescent="0.2">
      <c r="A104" s="8"/>
      <c r="B104" s="9"/>
      <c r="C104" s="9"/>
      <c r="D104" s="28" t="s">
        <v>205</v>
      </c>
      <c r="E104" s="50">
        <v>0</v>
      </c>
      <c r="F104" s="50">
        <v>41.66</v>
      </c>
      <c r="G104" s="50">
        <v>41.66</v>
      </c>
      <c r="H104" s="50">
        <v>41.66</v>
      </c>
      <c r="I104" s="50">
        <v>41.66</v>
      </c>
      <c r="J104" s="50">
        <v>41.66</v>
      </c>
      <c r="K104" s="50">
        <v>41.66</v>
      </c>
      <c r="L104" s="50">
        <v>41.66</v>
      </c>
      <c r="M104" s="50">
        <v>41.66</v>
      </c>
      <c r="N104" s="50">
        <v>41.66</v>
      </c>
      <c r="O104" s="50">
        <v>41.66</v>
      </c>
      <c r="P104" s="50">
        <v>41.66</v>
      </c>
      <c r="Q104" s="50">
        <v>41.66</v>
      </c>
      <c r="R104" s="50">
        <v>500</v>
      </c>
      <c r="S104" s="46">
        <f t="shared" ref="S104:S106" si="34">+R104-E104</f>
        <v>500</v>
      </c>
      <c r="T104" s="11" t="s">
        <v>164</v>
      </c>
    </row>
    <row r="105" spans="1:20" x14ac:dyDescent="0.2">
      <c r="A105" s="8"/>
      <c r="B105" s="9"/>
      <c r="C105" s="9"/>
      <c r="D105" s="28" t="s">
        <v>206</v>
      </c>
      <c r="E105" s="50">
        <v>41150</v>
      </c>
      <c r="F105" s="50">
        <v>1250</v>
      </c>
      <c r="G105" s="50">
        <f>7000+1250</f>
        <v>8250</v>
      </c>
      <c r="H105" s="50">
        <v>1250</v>
      </c>
      <c r="I105" s="50">
        <f>7000+1250</f>
        <v>8250</v>
      </c>
      <c r="J105" s="50">
        <v>1250</v>
      </c>
      <c r="K105" s="50">
        <v>1250</v>
      </c>
      <c r="L105" s="50">
        <v>1250</v>
      </c>
      <c r="M105" s="50">
        <v>1250</v>
      </c>
      <c r="N105" s="50">
        <f>11575+1250</f>
        <v>12825</v>
      </c>
      <c r="O105" s="50">
        <v>1250</v>
      </c>
      <c r="P105" s="50">
        <v>1250</v>
      </c>
      <c r="Q105" s="50">
        <v>1250</v>
      </c>
      <c r="R105" s="50">
        <f>SUM(F105:Q105)</f>
        <v>40575</v>
      </c>
      <c r="S105" s="46">
        <f t="shared" si="34"/>
        <v>-575</v>
      </c>
      <c r="T105" s="11" t="s">
        <v>164</v>
      </c>
    </row>
    <row r="106" spans="1:20" x14ac:dyDescent="0.2">
      <c r="A106" s="8"/>
      <c r="B106" s="9"/>
      <c r="C106" s="27" t="s">
        <v>133</v>
      </c>
      <c r="D106" s="27"/>
      <c r="E106" s="44">
        <f>SUM(E103:E105)</f>
        <v>41150</v>
      </c>
      <c r="F106" s="44">
        <f>SUM(F104:F105)</f>
        <v>1291.6600000000001</v>
      </c>
      <c r="G106" s="44">
        <f t="shared" ref="G106:Q106" si="35">SUM(G104:G105)</f>
        <v>8291.66</v>
      </c>
      <c r="H106" s="44">
        <f t="shared" si="35"/>
        <v>1291.6600000000001</v>
      </c>
      <c r="I106" s="44">
        <f t="shared" si="35"/>
        <v>8291.66</v>
      </c>
      <c r="J106" s="44">
        <f t="shared" si="35"/>
        <v>1291.6600000000001</v>
      </c>
      <c r="K106" s="44">
        <f t="shared" si="35"/>
        <v>1291.6600000000001</v>
      </c>
      <c r="L106" s="44">
        <f t="shared" si="35"/>
        <v>1291.6600000000001</v>
      </c>
      <c r="M106" s="44">
        <f t="shared" si="35"/>
        <v>1291.6600000000001</v>
      </c>
      <c r="N106" s="44">
        <f t="shared" si="35"/>
        <v>12866.66</v>
      </c>
      <c r="O106" s="44">
        <f t="shared" si="35"/>
        <v>1291.6600000000001</v>
      </c>
      <c r="P106" s="44">
        <f t="shared" si="35"/>
        <v>1291.6600000000001</v>
      </c>
      <c r="Q106" s="44">
        <f t="shared" si="35"/>
        <v>1291.6600000000001</v>
      </c>
      <c r="R106" s="44">
        <f>SUM(F106:Q106)</f>
        <v>41074.920000000013</v>
      </c>
      <c r="S106" s="46">
        <f t="shared" si="34"/>
        <v>-75.079999999987194</v>
      </c>
    </row>
    <row r="107" spans="1:20" x14ac:dyDescent="0.2">
      <c r="A107" s="8"/>
      <c r="B107" s="9"/>
      <c r="C107" s="9"/>
      <c r="D107" s="8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20" x14ac:dyDescent="0.2">
      <c r="A108" s="8"/>
      <c r="B108" s="9"/>
      <c r="C108" s="9"/>
      <c r="D108" s="33" t="s">
        <v>179</v>
      </c>
      <c r="E108" s="50">
        <v>6585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f>SUM(F108:Q108)</f>
        <v>0</v>
      </c>
      <c r="S108" s="46">
        <f t="shared" ref="S108:S110" si="36">+R108-E108</f>
        <v>-6585</v>
      </c>
      <c r="T108" s="11" t="s">
        <v>164</v>
      </c>
    </row>
    <row r="109" spans="1:20" x14ac:dyDescent="0.2">
      <c r="A109" s="8"/>
      <c r="B109" s="9"/>
      <c r="C109" s="9"/>
      <c r="D109" s="28" t="s">
        <v>207</v>
      </c>
      <c r="E109" s="50">
        <v>32080</v>
      </c>
      <c r="F109" s="50">
        <v>0</v>
      </c>
      <c r="G109" s="50">
        <v>18000</v>
      </c>
      <c r="H109" s="50">
        <v>0</v>
      </c>
      <c r="I109" s="50">
        <v>12000</v>
      </c>
      <c r="J109" s="50">
        <v>0</v>
      </c>
      <c r="K109" s="50">
        <v>0</v>
      </c>
      <c r="L109" s="50">
        <v>0</v>
      </c>
      <c r="M109" s="50">
        <v>12000</v>
      </c>
      <c r="N109" s="50">
        <v>0</v>
      </c>
      <c r="O109" s="50">
        <v>0</v>
      </c>
      <c r="P109" s="50">
        <v>0</v>
      </c>
      <c r="Q109" s="50">
        <v>0</v>
      </c>
      <c r="R109" s="50">
        <f>SUM(F109:Q109)</f>
        <v>42000</v>
      </c>
      <c r="S109" s="46">
        <f t="shared" si="36"/>
        <v>9920</v>
      </c>
      <c r="T109" s="11" t="s">
        <v>164</v>
      </c>
    </row>
    <row r="110" spans="1:20" x14ac:dyDescent="0.2">
      <c r="A110" s="8"/>
      <c r="B110" s="9"/>
      <c r="C110" s="27" t="s">
        <v>163</v>
      </c>
      <c r="D110" s="27"/>
      <c r="E110" s="44">
        <f t="shared" ref="E110:Q110" si="37">SUM(E107:E109)</f>
        <v>38665</v>
      </c>
      <c r="F110" s="44">
        <f t="shared" si="37"/>
        <v>0</v>
      </c>
      <c r="G110" s="44">
        <f t="shared" si="37"/>
        <v>18000</v>
      </c>
      <c r="H110" s="44">
        <f t="shared" si="37"/>
        <v>0</v>
      </c>
      <c r="I110" s="44">
        <f t="shared" si="37"/>
        <v>12000</v>
      </c>
      <c r="J110" s="44">
        <f t="shared" si="37"/>
        <v>0</v>
      </c>
      <c r="K110" s="44">
        <f t="shared" si="37"/>
        <v>0</v>
      </c>
      <c r="L110" s="44">
        <f t="shared" si="37"/>
        <v>0</v>
      </c>
      <c r="M110" s="44">
        <f t="shared" si="37"/>
        <v>12000</v>
      </c>
      <c r="N110" s="44">
        <f t="shared" si="37"/>
        <v>0</v>
      </c>
      <c r="O110" s="44">
        <f t="shared" si="37"/>
        <v>0</v>
      </c>
      <c r="P110" s="44">
        <f t="shared" si="37"/>
        <v>0</v>
      </c>
      <c r="Q110" s="44">
        <f t="shared" si="37"/>
        <v>0</v>
      </c>
      <c r="R110" s="44">
        <f>SUM(F110:Q110)</f>
        <v>42000</v>
      </c>
      <c r="S110" s="46">
        <f t="shared" si="36"/>
        <v>3335</v>
      </c>
      <c r="T110" s="11" t="s">
        <v>164</v>
      </c>
    </row>
    <row r="111" spans="1:20" x14ac:dyDescent="0.2">
      <c r="A111" s="8"/>
      <c r="B111" s="9"/>
      <c r="C111" s="9"/>
      <c r="D111" s="8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20" x14ac:dyDescent="0.2">
      <c r="A112" s="8"/>
      <c r="B112" s="9"/>
      <c r="C112" s="9"/>
      <c r="D112" s="28" t="s">
        <v>160</v>
      </c>
      <c r="E112" s="50">
        <v>3000</v>
      </c>
      <c r="F112" s="50">
        <v>0</v>
      </c>
      <c r="G112" s="50">
        <v>4000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2000</v>
      </c>
      <c r="N112" s="50">
        <v>0</v>
      </c>
      <c r="O112" s="50">
        <v>0</v>
      </c>
      <c r="P112" s="50">
        <v>2000</v>
      </c>
      <c r="Q112" s="50">
        <v>0</v>
      </c>
      <c r="R112" s="50">
        <f>SUM(F112:Q112)</f>
        <v>8000</v>
      </c>
      <c r="S112" s="46">
        <f t="shared" ref="S112:S113" si="38">+R112-E112</f>
        <v>5000</v>
      </c>
      <c r="T112" s="11" t="s">
        <v>164</v>
      </c>
    </row>
    <row r="113" spans="1:20" x14ac:dyDescent="0.2">
      <c r="A113" s="8"/>
      <c r="B113" s="9"/>
      <c r="C113" s="27" t="s">
        <v>134</v>
      </c>
      <c r="D113" s="27"/>
      <c r="E113" s="44">
        <f t="shared" ref="E113:Q113" si="39">SUM(E111:E112)</f>
        <v>3000</v>
      </c>
      <c r="F113" s="44">
        <f t="shared" si="39"/>
        <v>0</v>
      </c>
      <c r="G113" s="44">
        <f t="shared" si="39"/>
        <v>4000</v>
      </c>
      <c r="H113" s="44">
        <f t="shared" si="39"/>
        <v>0</v>
      </c>
      <c r="I113" s="44">
        <f t="shared" si="39"/>
        <v>0</v>
      </c>
      <c r="J113" s="44">
        <f t="shared" si="39"/>
        <v>0</v>
      </c>
      <c r="K113" s="44">
        <f t="shared" si="39"/>
        <v>0</v>
      </c>
      <c r="L113" s="44">
        <f t="shared" si="39"/>
        <v>0</v>
      </c>
      <c r="M113" s="44">
        <f t="shared" si="39"/>
        <v>2000</v>
      </c>
      <c r="N113" s="44">
        <f t="shared" si="39"/>
        <v>0</v>
      </c>
      <c r="O113" s="44">
        <f t="shared" si="39"/>
        <v>0</v>
      </c>
      <c r="P113" s="44">
        <f t="shared" si="39"/>
        <v>2000</v>
      </c>
      <c r="Q113" s="44">
        <f t="shared" si="39"/>
        <v>0</v>
      </c>
      <c r="R113" s="44">
        <f>SUM(F113:Q113)</f>
        <v>8000</v>
      </c>
      <c r="S113" s="46">
        <f t="shared" si="38"/>
        <v>5000</v>
      </c>
      <c r="T113" s="11" t="s">
        <v>164</v>
      </c>
    </row>
    <row r="114" spans="1:20" x14ac:dyDescent="0.2">
      <c r="A114" s="8"/>
      <c r="B114" s="9"/>
      <c r="C114" s="9"/>
      <c r="D114" s="8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20" x14ac:dyDescent="0.2">
      <c r="A115" s="8"/>
      <c r="B115" s="9"/>
      <c r="C115" s="9"/>
      <c r="D115" s="28" t="s">
        <v>175</v>
      </c>
      <c r="E115" s="50">
        <v>2000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960</v>
      </c>
      <c r="Q115" s="50">
        <v>0</v>
      </c>
      <c r="R115" s="50">
        <f>SUM(F115:Q115)</f>
        <v>960</v>
      </c>
      <c r="S115" s="46">
        <f t="shared" ref="S115:S132" si="40">+R115-E115</f>
        <v>-1040</v>
      </c>
      <c r="T115" s="11" t="s">
        <v>175</v>
      </c>
    </row>
    <row r="116" spans="1:20" x14ac:dyDescent="0.2">
      <c r="A116" s="8"/>
      <c r="B116" s="9"/>
      <c r="C116" s="9"/>
      <c r="D116" s="28" t="s">
        <v>142</v>
      </c>
      <c r="E116" s="50">
        <v>3000</v>
      </c>
      <c r="F116" s="50">
        <v>20</v>
      </c>
      <c r="G116" s="50">
        <f t="shared" ref="G116:Q116" si="41">F116</f>
        <v>20</v>
      </c>
      <c r="H116" s="50">
        <f t="shared" si="41"/>
        <v>20</v>
      </c>
      <c r="I116" s="50">
        <f t="shared" si="41"/>
        <v>20</v>
      </c>
      <c r="J116" s="50">
        <f t="shared" si="41"/>
        <v>20</v>
      </c>
      <c r="K116" s="50">
        <f t="shared" si="41"/>
        <v>20</v>
      </c>
      <c r="L116" s="50">
        <f t="shared" si="41"/>
        <v>20</v>
      </c>
      <c r="M116" s="50">
        <f t="shared" si="41"/>
        <v>20</v>
      </c>
      <c r="N116" s="50">
        <f t="shared" si="41"/>
        <v>20</v>
      </c>
      <c r="O116" s="50">
        <f t="shared" si="41"/>
        <v>20</v>
      </c>
      <c r="P116" s="50">
        <f t="shared" si="41"/>
        <v>20</v>
      </c>
      <c r="Q116" s="50">
        <f t="shared" si="41"/>
        <v>20</v>
      </c>
      <c r="R116" s="50">
        <f>SUM(F116:Q116)</f>
        <v>240</v>
      </c>
      <c r="S116" s="46">
        <f t="shared" si="40"/>
        <v>-2760</v>
      </c>
      <c r="T116" s="11" t="s">
        <v>170</v>
      </c>
    </row>
    <row r="117" spans="1:20" x14ac:dyDescent="0.2">
      <c r="A117" s="8"/>
      <c r="B117" s="9"/>
      <c r="C117" s="9"/>
      <c r="D117" s="33" t="s">
        <v>135</v>
      </c>
      <c r="E117" s="51">
        <v>4000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f>SUM(F117:Q117)</f>
        <v>0</v>
      </c>
      <c r="S117" s="46">
        <f t="shared" si="40"/>
        <v>-4000</v>
      </c>
    </row>
    <row r="118" spans="1:20" x14ac:dyDescent="0.2">
      <c r="A118" s="8"/>
      <c r="B118" s="9"/>
      <c r="C118" s="9"/>
      <c r="D118" s="33" t="s">
        <v>97</v>
      </c>
      <c r="E118" s="51">
        <v>500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f>SUM(F118:Q118)</f>
        <v>0</v>
      </c>
      <c r="S118" s="46">
        <f t="shared" si="40"/>
        <v>-500</v>
      </c>
    </row>
    <row r="119" spans="1:20" x14ac:dyDescent="0.2">
      <c r="A119" s="8"/>
      <c r="B119" s="9"/>
      <c r="C119" s="27" t="s">
        <v>136</v>
      </c>
      <c r="D119" s="31"/>
      <c r="E119" s="44">
        <f t="shared" ref="E119:Q119" si="42">SUM(E115:E118)</f>
        <v>9500</v>
      </c>
      <c r="F119" s="44">
        <f t="shared" si="42"/>
        <v>20</v>
      </c>
      <c r="G119" s="44">
        <f t="shared" si="42"/>
        <v>20</v>
      </c>
      <c r="H119" s="44">
        <f t="shared" si="42"/>
        <v>20</v>
      </c>
      <c r="I119" s="44">
        <f t="shared" si="42"/>
        <v>20</v>
      </c>
      <c r="J119" s="44">
        <f t="shared" si="42"/>
        <v>20</v>
      </c>
      <c r="K119" s="44">
        <f t="shared" si="42"/>
        <v>20</v>
      </c>
      <c r="L119" s="44">
        <f t="shared" si="42"/>
        <v>20</v>
      </c>
      <c r="M119" s="44">
        <f t="shared" si="42"/>
        <v>20</v>
      </c>
      <c r="N119" s="44">
        <f t="shared" si="42"/>
        <v>20</v>
      </c>
      <c r="O119" s="44">
        <f t="shared" si="42"/>
        <v>20</v>
      </c>
      <c r="P119" s="44">
        <f t="shared" si="42"/>
        <v>980</v>
      </c>
      <c r="Q119" s="44">
        <f t="shared" si="42"/>
        <v>20</v>
      </c>
      <c r="R119" s="44">
        <f>SUM(F119:Q119)</f>
        <v>1200</v>
      </c>
      <c r="S119" s="46">
        <f t="shared" si="40"/>
        <v>-8300</v>
      </c>
    </row>
    <row r="120" spans="1:20" x14ac:dyDescent="0.2">
      <c r="A120" s="8"/>
      <c r="B120" s="9"/>
      <c r="C120" s="9"/>
      <c r="D120" s="9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20" x14ac:dyDescent="0.2">
      <c r="A121" s="8"/>
      <c r="B121" s="9"/>
      <c r="C121" s="9"/>
      <c r="D121" s="28" t="s">
        <v>207</v>
      </c>
      <c r="E121" s="50">
        <v>4000</v>
      </c>
      <c r="F121" s="50">
        <v>1333.33</v>
      </c>
      <c r="G121" s="50">
        <v>0</v>
      </c>
      <c r="H121" s="50">
        <v>0</v>
      </c>
      <c r="I121" s="50">
        <v>1333.33</v>
      </c>
      <c r="J121" s="50">
        <v>0</v>
      </c>
      <c r="K121" s="50">
        <v>0</v>
      </c>
      <c r="L121" s="50">
        <v>0</v>
      </c>
      <c r="M121" s="50">
        <v>1333.33</v>
      </c>
      <c r="N121" s="50">
        <v>0</v>
      </c>
      <c r="O121" s="50">
        <v>0</v>
      </c>
      <c r="P121" s="50">
        <v>0</v>
      </c>
      <c r="Q121" s="50">
        <v>0</v>
      </c>
      <c r="R121" s="50">
        <f>SUM(F121:Q121)</f>
        <v>3999.99</v>
      </c>
      <c r="S121" s="46">
        <f t="shared" si="40"/>
        <v>-1.0000000000218279E-2</v>
      </c>
      <c r="T121" s="11" t="s">
        <v>158</v>
      </c>
    </row>
    <row r="122" spans="1:20" x14ac:dyDescent="0.2">
      <c r="A122" s="8"/>
      <c r="B122" s="9"/>
      <c r="C122" s="27" t="s">
        <v>137</v>
      </c>
      <c r="D122" s="27"/>
      <c r="E122" s="44">
        <f>SUM(E121)</f>
        <v>4000</v>
      </c>
      <c r="F122" s="44">
        <f t="shared" ref="F122:Q122" si="43">SUM(F120:F121)</f>
        <v>1333.33</v>
      </c>
      <c r="G122" s="44">
        <f t="shared" si="43"/>
        <v>0</v>
      </c>
      <c r="H122" s="44">
        <f t="shared" si="43"/>
        <v>0</v>
      </c>
      <c r="I122" s="44">
        <f t="shared" si="43"/>
        <v>1333.33</v>
      </c>
      <c r="J122" s="44">
        <f t="shared" si="43"/>
        <v>0</v>
      </c>
      <c r="K122" s="44">
        <f t="shared" si="43"/>
        <v>0</v>
      </c>
      <c r="L122" s="44">
        <f t="shared" si="43"/>
        <v>0</v>
      </c>
      <c r="M122" s="44">
        <f t="shared" si="43"/>
        <v>1333.33</v>
      </c>
      <c r="N122" s="44">
        <f t="shared" si="43"/>
        <v>0</v>
      </c>
      <c r="O122" s="44">
        <f t="shared" si="43"/>
        <v>0</v>
      </c>
      <c r="P122" s="44">
        <f t="shared" si="43"/>
        <v>0</v>
      </c>
      <c r="Q122" s="44">
        <f t="shared" si="43"/>
        <v>0</v>
      </c>
      <c r="R122" s="44">
        <f>SUM(F122:Q122)</f>
        <v>3999.99</v>
      </c>
      <c r="S122" s="46">
        <f t="shared" si="40"/>
        <v>-1.0000000000218279E-2</v>
      </c>
    </row>
    <row r="123" spans="1:20" s="22" customFormat="1" x14ac:dyDescent="0.2">
      <c r="A123" s="20"/>
      <c r="B123" s="21"/>
      <c r="C123" s="21"/>
      <c r="D123" s="21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55"/>
    </row>
    <row r="124" spans="1:20" x14ac:dyDescent="0.2">
      <c r="A124" s="8"/>
      <c r="B124" s="9"/>
      <c r="C124" s="9"/>
      <c r="D124" s="28" t="s">
        <v>208</v>
      </c>
      <c r="E124" s="50">
        <v>10000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500</v>
      </c>
      <c r="N124" s="50">
        <v>0</v>
      </c>
      <c r="O124" s="50">
        <v>0</v>
      </c>
      <c r="P124" s="50">
        <v>0</v>
      </c>
      <c r="Q124" s="50">
        <v>0</v>
      </c>
      <c r="R124" s="50">
        <f>SUM(F124:Q124)</f>
        <v>500</v>
      </c>
      <c r="S124" s="46">
        <f t="shared" si="40"/>
        <v>-9500</v>
      </c>
      <c r="T124" s="11" t="s">
        <v>161</v>
      </c>
    </row>
    <row r="125" spans="1:20" x14ac:dyDescent="0.2">
      <c r="A125" s="8"/>
      <c r="B125" s="9"/>
      <c r="C125" s="27" t="s">
        <v>159</v>
      </c>
      <c r="D125" s="27"/>
      <c r="E125" s="44">
        <f t="shared" ref="E125:N125" si="44">SUM(E124)</f>
        <v>10000</v>
      </c>
      <c r="F125" s="44">
        <f t="shared" si="44"/>
        <v>0</v>
      </c>
      <c r="G125" s="44">
        <f t="shared" si="44"/>
        <v>0</v>
      </c>
      <c r="H125" s="44">
        <f t="shared" si="44"/>
        <v>0</v>
      </c>
      <c r="I125" s="44">
        <f t="shared" si="44"/>
        <v>0</v>
      </c>
      <c r="J125" s="44">
        <f t="shared" si="44"/>
        <v>0</v>
      </c>
      <c r="K125" s="44">
        <f t="shared" si="44"/>
        <v>0</v>
      </c>
      <c r="L125" s="44">
        <f t="shared" si="44"/>
        <v>0</v>
      </c>
      <c r="M125" s="44">
        <f t="shared" si="44"/>
        <v>500</v>
      </c>
      <c r="N125" s="44">
        <f t="shared" si="44"/>
        <v>0</v>
      </c>
      <c r="O125" s="44">
        <f>SUM(O124)</f>
        <v>0</v>
      </c>
      <c r="P125" s="44">
        <f>SUM(P124)</f>
        <v>0</v>
      </c>
      <c r="Q125" s="44">
        <f>SUM(Q124)</f>
        <v>0</v>
      </c>
      <c r="R125" s="44">
        <f>SUM(F125:Q125)</f>
        <v>500</v>
      </c>
      <c r="S125" s="46">
        <f t="shared" si="40"/>
        <v>-9500</v>
      </c>
    </row>
    <row r="126" spans="1:20" s="22" customFormat="1" x14ac:dyDescent="0.2">
      <c r="A126" s="20"/>
      <c r="B126" s="21"/>
      <c r="C126" s="21"/>
      <c r="D126" s="21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55"/>
    </row>
    <row r="127" spans="1:20" x14ac:dyDescent="0.2">
      <c r="A127" s="8"/>
      <c r="B127" s="9"/>
      <c r="C127" s="9"/>
      <c r="D127" s="28" t="s">
        <v>209</v>
      </c>
      <c r="E127" s="50">
        <v>18000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15000</v>
      </c>
      <c r="Q127" s="50">
        <v>0</v>
      </c>
      <c r="R127" s="50">
        <f>SUM(F127:Q127)</f>
        <v>15000</v>
      </c>
      <c r="S127" s="46">
        <f t="shared" si="40"/>
        <v>-3000</v>
      </c>
      <c r="T127" s="11" t="s">
        <v>213</v>
      </c>
    </row>
    <row r="128" spans="1:20" x14ac:dyDescent="0.2">
      <c r="A128" s="8"/>
      <c r="B128" s="9"/>
      <c r="C128" s="9"/>
      <c r="D128" s="28" t="s">
        <v>210</v>
      </c>
      <c r="E128" s="50">
        <v>15000</v>
      </c>
      <c r="F128" s="50">
        <v>0</v>
      </c>
      <c r="G128" s="50">
        <v>17000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f>SUM(F128:Q128)</f>
        <v>17000</v>
      </c>
      <c r="S128" s="46">
        <f t="shared" si="40"/>
        <v>2000</v>
      </c>
      <c r="T128" s="11" t="s">
        <v>154</v>
      </c>
    </row>
    <row r="129" spans="1:20" x14ac:dyDescent="0.2">
      <c r="A129" s="8"/>
      <c r="B129" s="9"/>
      <c r="C129" s="27" t="s">
        <v>138</v>
      </c>
      <c r="D129" s="27"/>
      <c r="E129" s="44">
        <f t="shared" ref="E129:Q129" si="45">SUM(E126:E128)</f>
        <v>33000</v>
      </c>
      <c r="F129" s="44">
        <f t="shared" si="45"/>
        <v>0</v>
      </c>
      <c r="G129" s="44">
        <f t="shared" si="45"/>
        <v>17000</v>
      </c>
      <c r="H129" s="44">
        <f t="shared" si="45"/>
        <v>0</v>
      </c>
      <c r="I129" s="44">
        <f t="shared" si="45"/>
        <v>0</v>
      </c>
      <c r="J129" s="44">
        <f t="shared" si="45"/>
        <v>0</v>
      </c>
      <c r="K129" s="44">
        <f t="shared" si="45"/>
        <v>0</v>
      </c>
      <c r="L129" s="44">
        <f t="shared" si="45"/>
        <v>0</v>
      </c>
      <c r="M129" s="44">
        <f t="shared" si="45"/>
        <v>0</v>
      </c>
      <c r="N129" s="44">
        <f t="shared" si="45"/>
        <v>0</v>
      </c>
      <c r="O129" s="44">
        <f t="shared" si="45"/>
        <v>0</v>
      </c>
      <c r="P129" s="44">
        <f t="shared" si="45"/>
        <v>15000</v>
      </c>
      <c r="Q129" s="44">
        <f t="shared" si="45"/>
        <v>0</v>
      </c>
      <c r="R129" s="44">
        <f>SUM(F129:Q129)</f>
        <v>32000</v>
      </c>
      <c r="S129" s="46">
        <f t="shared" si="40"/>
        <v>-1000</v>
      </c>
    </row>
    <row r="130" spans="1:20" x14ac:dyDescent="0.2">
      <c r="A130" s="8"/>
      <c r="B130" s="9"/>
      <c r="C130" s="9"/>
      <c r="D130" s="8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</row>
    <row r="131" spans="1:20" x14ac:dyDescent="0.2">
      <c r="A131" s="8"/>
      <c r="B131" s="9"/>
      <c r="C131" s="9"/>
      <c r="D131" s="28" t="s">
        <v>211</v>
      </c>
      <c r="E131" s="50">
        <v>500</v>
      </c>
      <c r="F131" s="50">
        <v>41.66</v>
      </c>
      <c r="G131" s="50">
        <v>41.66</v>
      </c>
      <c r="H131" s="50">
        <v>41.66</v>
      </c>
      <c r="I131" s="50">
        <v>41.66</v>
      </c>
      <c r="J131" s="50">
        <v>41.66</v>
      </c>
      <c r="K131" s="50">
        <v>41.66</v>
      </c>
      <c r="L131" s="50">
        <v>41.66</v>
      </c>
      <c r="M131" s="50">
        <v>41.66</v>
      </c>
      <c r="N131" s="50">
        <v>41.66</v>
      </c>
      <c r="O131" s="50">
        <v>41.66</v>
      </c>
      <c r="P131" s="50">
        <v>41.66</v>
      </c>
      <c r="Q131" s="50">
        <v>41.66</v>
      </c>
      <c r="R131" s="50">
        <f>SUM(F131:Q131)</f>
        <v>499.91999999999985</v>
      </c>
      <c r="S131" s="46">
        <f t="shared" si="40"/>
        <v>-8.0000000000154614E-2</v>
      </c>
      <c r="T131" s="11" t="s">
        <v>158</v>
      </c>
    </row>
    <row r="132" spans="1:20" x14ac:dyDescent="0.2">
      <c r="A132" s="8"/>
      <c r="B132" s="9"/>
      <c r="C132" s="27" t="s">
        <v>139</v>
      </c>
      <c r="D132" s="27"/>
      <c r="E132" s="44">
        <f t="shared" ref="E132:R132" si="46">SUM(E130:E131)</f>
        <v>500</v>
      </c>
      <c r="F132" s="44">
        <f t="shared" si="46"/>
        <v>41.66</v>
      </c>
      <c r="G132" s="44">
        <f t="shared" si="46"/>
        <v>41.66</v>
      </c>
      <c r="H132" s="44">
        <f t="shared" si="46"/>
        <v>41.66</v>
      </c>
      <c r="I132" s="44">
        <f t="shared" si="46"/>
        <v>41.66</v>
      </c>
      <c r="J132" s="44">
        <f t="shared" si="46"/>
        <v>41.66</v>
      </c>
      <c r="K132" s="44">
        <f t="shared" si="46"/>
        <v>41.66</v>
      </c>
      <c r="L132" s="44">
        <f t="shared" si="46"/>
        <v>41.66</v>
      </c>
      <c r="M132" s="44">
        <f t="shared" si="46"/>
        <v>41.66</v>
      </c>
      <c r="N132" s="44">
        <f t="shared" si="46"/>
        <v>41.66</v>
      </c>
      <c r="O132" s="44">
        <f t="shared" si="46"/>
        <v>41.66</v>
      </c>
      <c r="P132" s="44">
        <f t="shared" si="46"/>
        <v>41.66</v>
      </c>
      <c r="Q132" s="44">
        <f t="shared" si="46"/>
        <v>41.66</v>
      </c>
      <c r="R132" s="44">
        <f t="shared" si="46"/>
        <v>499.91999999999985</v>
      </c>
      <c r="S132" s="46">
        <f t="shared" si="40"/>
        <v>-8.0000000000154614E-2</v>
      </c>
    </row>
    <row r="133" spans="1:20" x14ac:dyDescent="0.2">
      <c r="A133" s="8"/>
      <c r="B133" s="9"/>
      <c r="C133" s="9"/>
      <c r="D133" s="8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</row>
    <row r="134" spans="1:20" ht="15.75" x14ac:dyDescent="0.25">
      <c r="A134" s="8"/>
      <c r="B134" s="62" t="s">
        <v>105</v>
      </c>
      <c r="C134" s="62"/>
      <c r="D134" s="62"/>
      <c r="E134" s="61">
        <f>SUM(E125,E129,E132,E122,E119,E113,E110,E106,E94,E87,E84,E81,E76,E68,E65,E61,E55,E58,E51,E46,E42,E36)</f>
        <v>564681.84000000008</v>
      </c>
      <c r="F134" s="61">
        <f>SUM(F125,F129,F132,F122,F119,F113,F110,F106,F102,F94,F87,F84,F81,F76,F68,F65,F61,F55,F58,F51,F46,F42,F36)</f>
        <v>41162.000000000007</v>
      </c>
      <c r="G134" s="61">
        <f t="shared" ref="G134:Q134" si="47">SUM(G125,G129,G132,G122,G119,G113,G110,G106,G102,G94,G87,G84,G81,G76,G68,G65,G61,G55,G58,G51,G46,G42,G36)</f>
        <v>91145.860000000015</v>
      </c>
      <c r="H134" s="61">
        <f t="shared" si="47"/>
        <v>39228.670000000006</v>
      </c>
      <c r="I134" s="61">
        <f t="shared" si="47"/>
        <v>63831.930000000008</v>
      </c>
      <c r="J134" s="61">
        <f t="shared" si="47"/>
        <v>39018.670000000006</v>
      </c>
      <c r="K134" s="61">
        <f t="shared" si="47"/>
        <v>39228.670000000006</v>
      </c>
      <c r="L134" s="61">
        <f t="shared" si="47"/>
        <v>45078.670000000013</v>
      </c>
      <c r="M134" s="61">
        <f t="shared" si="47"/>
        <v>58543.250000000015</v>
      </c>
      <c r="N134" s="61">
        <f t="shared" si="47"/>
        <v>50703.670000000013</v>
      </c>
      <c r="O134" s="61">
        <f t="shared" si="47"/>
        <v>40936.670000000006</v>
      </c>
      <c r="P134" s="61">
        <f t="shared" si="47"/>
        <v>57814.920000000013</v>
      </c>
      <c r="Q134" s="61">
        <f t="shared" si="47"/>
        <v>68918.670000000013</v>
      </c>
      <c r="R134" s="61">
        <f>+R132+R129+R125+R122+R119+R113+R110+R106+R102+R94+R87+R84+R81+R76+R68+R65+R61+R58+R55+R51+R46+R42+R36</f>
        <v>635611.65</v>
      </c>
    </row>
    <row r="135" spans="1:20" ht="14.45" customHeight="1" x14ac:dyDescent="0.25">
      <c r="A135" s="8"/>
      <c r="B135" s="9"/>
      <c r="C135" s="9"/>
      <c r="D135" s="8"/>
      <c r="E135" s="45"/>
      <c r="F135" s="64">
        <f>+F28-F134</f>
        <v>32302.999999999993</v>
      </c>
      <c r="G135" s="64">
        <f t="shared" ref="G135:Q135" si="48">+G28-G134</f>
        <v>-66125.860000000015</v>
      </c>
      <c r="H135" s="64">
        <f t="shared" si="48"/>
        <v>-19208.670000000006</v>
      </c>
      <c r="I135" s="64">
        <f t="shared" si="48"/>
        <v>83701.069999999992</v>
      </c>
      <c r="J135" s="64">
        <f t="shared" si="48"/>
        <v>-13998.670000000006</v>
      </c>
      <c r="K135" s="64">
        <f t="shared" si="48"/>
        <v>-15708.670000000006</v>
      </c>
      <c r="L135" s="64">
        <f t="shared" si="48"/>
        <v>14941.329999999987</v>
      </c>
      <c r="M135" s="64">
        <f t="shared" si="48"/>
        <v>95081.749999999985</v>
      </c>
      <c r="N135" s="64">
        <f t="shared" si="48"/>
        <v>-10683.670000000013</v>
      </c>
      <c r="O135" s="64">
        <f t="shared" si="48"/>
        <v>-20916.670000000006</v>
      </c>
      <c r="P135" s="64">
        <f t="shared" si="48"/>
        <v>-22794.920000000013</v>
      </c>
      <c r="Q135" s="64">
        <f t="shared" si="48"/>
        <v>-48898.670000000013</v>
      </c>
      <c r="R135" s="59">
        <f>+R28-R134</f>
        <v>7691.3499999999767</v>
      </c>
    </row>
    <row r="136" spans="1:20" x14ac:dyDescent="0.2">
      <c r="A136" s="8"/>
      <c r="B136" s="9"/>
      <c r="C136" s="9"/>
      <c r="D136" s="8"/>
      <c r="E136" s="12"/>
      <c r="F136" s="65">
        <f>+E136+F135</f>
        <v>32302.999999999993</v>
      </c>
      <c r="G136" s="65">
        <f t="shared" ref="G136:Q136" si="49">+F136+G135</f>
        <v>-33822.860000000022</v>
      </c>
      <c r="H136" s="65">
        <f t="shared" si="49"/>
        <v>-53031.530000000028</v>
      </c>
      <c r="I136" s="65">
        <f t="shared" si="49"/>
        <v>30669.539999999964</v>
      </c>
      <c r="J136" s="65">
        <f t="shared" si="49"/>
        <v>16670.869999999959</v>
      </c>
      <c r="K136" s="65">
        <f t="shared" si="49"/>
        <v>962.19999999995343</v>
      </c>
      <c r="L136" s="65">
        <f t="shared" si="49"/>
        <v>15903.529999999941</v>
      </c>
      <c r="M136" s="65">
        <f t="shared" si="49"/>
        <v>110985.27999999993</v>
      </c>
      <c r="N136" s="65">
        <f t="shared" si="49"/>
        <v>100301.60999999991</v>
      </c>
      <c r="O136" s="65">
        <f t="shared" si="49"/>
        <v>79384.939999999915</v>
      </c>
      <c r="P136" s="65">
        <f t="shared" si="49"/>
        <v>56590.019999999902</v>
      </c>
      <c r="Q136" s="65">
        <f t="shared" si="49"/>
        <v>7691.3499999998894</v>
      </c>
      <c r="R136" s="10"/>
    </row>
    <row r="137" spans="1:20" x14ac:dyDescent="0.2">
      <c r="A137" s="8"/>
      <c r="B137" s="9"/>
      <c r="C137" s="9"/>
      <c r="D137" s="8"/>
      <c r="E137" s="60">
        <f>E28-E134</f>
        <v>0.15999999991618097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20" x14ac:dyDescent="0.2">
      <c r="A138" s="8"/>
      <c r="B138" s="9"/>
      <c r="C138" s="9"/>
      <c r="D138" s="8"/>
      <c r="E138" s="12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>
        <f>+Q136-R135</f>
        <v>-8.7311491370201111E-11</v>
      </c>
    </row>
    <row r="139" spans="1:20" x14ac:dyDescent="0.2">
      <c r="A139" s="8"/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20" x14ac:dyDescent="0.2">
      <c r="A140" s="8"/>
      <c r="B140" s="9"/>
      <c r="C140" s="9"/>
      <c r="D140" s="9"/>
      <c r="E140" s="12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20" x14ac:dyDescent="0.2">
      <c r="A141" s="8"/>
      <c r="B141" s="9"/>
      <c r="C141" s="9"/>
      <c r="D141" s="9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20" x14ac:dyDescent="0.2">
      <c r="A142" s="8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20" x14ac:dyDescent="0.2">
      <c r="A143" s="8"/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20" x14ac:dyDescent="0.2">
      <c r="A144" s="8"/>
      <c r="B144" s="9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idden="1" x14ac:dyDescent="0.2">
      <c r="A145" s="8"/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idden="1" x14ac:dyDescent="0.2">
      <c r="A146" s="8"/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idden="1" x14ac:dyDescent="0.2">
      <c r="A147" s="8"/>
      <c r="B147" s="9"/>
      <c r="C147" s="9"/>
      <c r="D147" s="14" t="s">
        <v>19</v>
      </c>
      <c r="E147" s="15">
        <v>30304</v>
      </c>
      <c r="F147" s="5">
        <v>30304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>
        <f t="shared" ref="R147:R178" si="50">SUM(F147:Q147)</f>
        <v>30304</v>
      </c>
    </row>
    <row r="148" spans="1:18" hidden="1" x14ac:dyDescent="0.2">
      <c r="A148" s="8"/>
      <c r="B148" s="9"/>
      <c r="C148" s="9"/>
      <c r="D148" s="14" t="s">
        <v>20</v>
      </c>
      <c r="E148" s="15">
        <v>17436</v>
      </c>
      <c r="F148" s="10"/>
      <c r="G148" s="10"/>
      <c r="H148" s="10"/>
      <c r="I148" s="10"/>
      <c r="J148" s="10"/>
      <c r="K148" s="10"/>
      <c r="L148" s="10"/>
      <c r="M148" s="10"/>
      <c r="N148" s="5">
        <v>17436</v>
      </c>
      <c r="O148" s="10"/>
      <c r="P148" s="10"/>
      <c r="Q148" s="10"/>
      <c r="R148" s="10">
        <f t="shared" si="50"/>
        <v>17436</v>
      </c>
    </row>
    <row r="149" spans="1:18" ht="30" hidden="1" customHeight="1" x14ac:dyDescent="0.2">
      <c r="A149" s="8"/>
      <c r="B149" s="9"/>
      <c r="C149" s="9"/>
      <c r="D149" s="14" t="s">
        <v>21</v>
      </c>
      <c r="E149" s="19">
        <v>25509</v>
      </c>
      <c r="F149" s="10"/>
      <c r="G149" s="10"/>
      <c r="H149" s="10"/>
      <c r="I149" s="5">
        <v>25509</v>
      </c>
      <c r="J149" s="10"/>
      <c r="K149" s="10"/>
      <c r="L149" s="10"/>
      <c r="M149" s="10"/>
      <c r="N149" s="10"/>
      <c r="O149" s="10"/>
      <c r="P149" s="10"/>
      <c r="Q149" s="10"/>
      <c r="R149" s="10">
        <f t="shared" si="50"/>
        <v>25509</v>
      </c>
    </row>
    <row r="150" spans="1:18" ht="14.65" hidden="1" customHeight="1" x14ac:dyDescent="0.2">
      <c r="A150" s="8"/>
      <c r="B150" s="9"/>
      <c r="C150" s="9" t="s">
        <v>22</v>
      </c>
      <c r="D150" s="9"/>
      <c r="E150" s="16">
        <f t="shared" ref="E150:Q150" si="51">ROUND(SUM(E29:E149),5)</f>
        <v>1767294.68</v>
      </c>
      <c r="F150" s="16">
        <f t="shared" si="51"/>
        <v>218396</v>
      </c>
      <c r="G150" s="16">
        <f t="shared" si="51"/>
        <v>173488.86</v>
      </c>
      <c r="H150" s="16">
        <f t="shared" si="51"/>
        <v>45445.81</v>
      </c>
      <c r="I150" s="16">
        <f t="shared" si="51"/>
        <v>331375.40000000002</v>
      </c>
      <c r="J150" s="16">
        <f t="shared" si="51"/>
        <v>119728.21</v>
      </c>
      <c r="K150" s="16">
        <f t="shared" si="51"/>
        <v>102939.54</v>
      </c>
      <c r="L150" s="16">
        <f t="shared" si="51"/>
        <v>166080.87</v>
      </c>
      <c r="M150" s="16">
        <f t="shared" si="51"/>
        <v>381696.78</v>
      </c>
      <c r="N150" s="16">
        <f t="shared" si="51"/>
        <v>259164.95</v>
      </c>
      <c r="O150" s="16">
        <f t="shared" si="51"/>
        <v>181278.28</v>
      </c>
      <c r="P150" s="16">
        <f t="shared" si="51"/>
        <v>207239.86</v>
      </c>
      <c r="Q150" s="16">
        <f t="shared" si="51"/>
        <v>165548.69</v>
      </c>
      <c r="R150" s="12">
        <f t="shared" si="50"/>
        <v>2352383.25</v>
      </c>
    </row>
    <row r="151" spans="1:18" hidden="1" x14ac:dyDescent="0.2">
      <c r="A151" s="8"/>
      <c r="B151" s="9"/>
      <c r="C151" s="9" t="s">
        <v>23</v>
      </c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>
        <f t="shared" si="50"/>
        <v>0</v>
      </c>
    </row>
    <row r="152" spans="1:18" hidden="1" x14ac:dyDescent="0.2">
      <c r="A152" s="8"/>
      <c r="B152" s="9"/>
      <c r="C152" s="9"/>
      <c r="D152" s="9" t="s">
        <v>24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>
        <f t="shared" si="50"/>
        <v>0</v>
      </c>
    </row>
    <row r="153" spans="1:18" hidden="1" x14ac:dyDescent="0.2">
      <c r="A153" s="8"/>
      <c r="B153" s="9"/>
      <c r="C153" s="9"/>
      <c r="D153" s="9" t="s">
        <v>25</v>
      </c>
      <c r="E153" s="5">
        <v>60000</v>
      </c>
      <c r="F153" s="10">
        <v>5000</v>
      </c>
      <c r="G153" s="10">
        <v>5000</v>
      </c>
      <c r="H153" s="10">
        <v>5000</v>
      </c>
      <c r="I153" s="10">
        <v>5000</v>
      </c>
      <c r="J153" s="10">
        <v>5000</v>
      </c>
      <c r="K153" s="10">
        <v>5000</v>
      </c>
      <c r="L153" s="10">
        <v>5000</v>
      </c>
      <c r="M153" s="10">
        <v>5000</v>
      </c>
      <c r="N153" s="10">
        <v>5000</v>
      </c>
      <c r="O153" s="10">
        <v>5000</v>
      </c>
      <c r="P153" s="10">
        <v>5000</v>
      </c>
      <c r="Q153" s="10">
        <v>5000</v>
      </c>
      <c r="R153" s="10">
        <f t="shared" si="50"/>
        <v>60000</v>
      </c>
    </row>
    <row r="154" spans="1:18" hidden="1" x14ac:dyDescent="0.2">
      <c r="A154" s="8"/>
      <c r="B154" s="9"/>
      <c r="C154" s="9"/>
      <c r="D154" s="9" t="s">
        <v>26</v>
      </c>
      <c r="E154" s="5">
        <v>6000</v>
      </c>
      <c r="F154" s="10">
        <v>1500</v>
      </c>
      <c r="G154" s="10"/>
      <c r="H154" s="10"/>
      <c r="I154" s="10">
        <v>1500</v>
      </c>
      <c r="J154" s="10"/>
      <c r="K154" s="10"/>
      <c r="L154" s="10"/>
      <c r="M154" s="10"/>
      <c r="N154" s="10">
        <v>1500</v>
      </c>
      <c r="O154" s="10"/>
      <c r="P154" s="10">
        <v>1500</v>
      </c>
      <c r="Q154" s="10"/>
      <c r="R154" s="10">
        <f t="shared" si="50"/>
        <v>6000</v>
      </c>
    </row>
    <row r="155" spans="1:18" hidden="1" x14ac:dyDescent="0.2">
      <c r="A155" s="8"/>
      <c r="B155" s="9"/>
      <c r="C155" s="9"/>
      <c r="D155" s="9" t="s">
        <v>27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>
        <f t="shared" si="50"/>
        <v>0</v>
      </c>
    </row>
    <row r="156" spans="1:18" ht="15" hidden="1" customHeight="1" x14ac:dyDescent="0.2">
      <c r="A156" s="8"/>
      <c r="B156" s="9"/>
      <c r="C156" s="9"/>
      <c r="D156" s="9" t="s">
        <v>28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>
        <f t="shared" si="50"/>
        <v>0</v>
      </c>
    </row>
    <row r="157" spans="1:18" ht="15" hidden="1" customHeight="1" x14ac:dyDescent="0.2">
      <c r="A157" s="8"/>
      <c r="B157" s="9"/>
      <c r="C157" s="9"/>
      <c r="D157" s="9" t="s">
        <v>29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>
        <f t="shared" si="50"/>
        <v>0</v>
      </c>
    </row>
    <row r="158" spans="1:18" hidden="1" x14ac:dyDescent="0.2">
      <c r="A158" s="8"/>
      <c r="B158" s="9"/>
      <c r="C158" s="9"/>
      <c r="D158" s="9" t="s">
        <v>30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>
        <f t="shared" si="50"/>
        <v>0</v>
      </c>
    </row>
    <row r="159" spans="1:18" hidden="1" x14ac:dyDescent="0.2">
      <c r="A159" s="8"/>
      <c r="B159" s="9"/>
      <c r="C159" s="9"/>
      <c r="D159" s="9" t="s">
        <v>31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>
        <f t="shared" si="50"/>
        <v>0</v>
      </c>
    </row>
    <row r="160" spans="1:18" hidden="1" x14ac:dyDescent="0.2">
      <c r="A160" s="8"/>
      <c r="B160" s="9"/>
      <c r="C160" s="9"/>
      <c r="D160" s="9" t="s">
        <v>32</v>
      </c>
      <c r="E160" s="10">
        <v>3000</v>
      </c>
      <c r="F160" s="10">
        <v>1000</v>
      </c>
      <c r="G160" s="10"/>
      <c r="H160" s="10">
        <v>1000</v>
      </c>
      <c r="I160" s="10"/>
      <c r="J160" s="10">
        <v>1000</v>
      </c>
      <c r="K160" s="10"/>
      <c r="L160" s="10"/>
      <c r="M160" s="10"/>
      <c r="N160" s="10"/>
      <c r="O160" s="10"/>
      <c r="P160" s="10"/>
      <c r="Q160" s="10"/>
      <c r="R160" s="10">
        <f t="shared" si="50"/>
        <v>3000</v>
      </c>
    </row>
    <row r="161" spans="1:18" hidden="1" x14ac:dyDescent="0.2">
      <c r="A161" s="8"/>
      <c r="B161" s="9"/>
      <c r="C161" s="9"/>
      <c r="D161" s="9" t="s">
        <v>33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>
        <f t="shared" si="50"/>
        <v>0</v>
      </c>
    </row>
    <row r="162" spans="1:18" hidden="1" x14ac:dyDescent="0.2">
      <c r="A162" s="8"/>
      <c r="B162" s="9"/>
      <c r="C162" s="9"/>
      <c r="D162" s="9" t="s">
        <v>34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>
        <f t="shared" si="50"/>
        <v>0</v>
      </c>
    </row>
    <row r="163" spans="1:18" hidden="1" x14ac:dyDescent="0.2">
      <c r="A163" s="8"/>
      <c r="B163" s="9"/>
      <c r="C163" s="9"/>
      <c r="D163" s="9" t="s">
        <v>35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>
        <f t="shared" si="50"/>
        <v>0</v>
      </c>
    </row>
    <row r="164" spans="1:18" hidden="1" x14ac:dyDescent="0.2">
      <c r="A164" s="8"/>
      <c r="B164" s="9"/>
      <c r="C164" s="9"/>
      <c r="D164" s="9" t="s">
        <v>36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>
        <f t="shared" si="50"/>
        <v>0</v>
      </c>
    </row>
    <row r="165" spans="1:18" hidden="1" x14ac:dyDescent="0.2">
      <c r="A165" s="8"/>
      <c r="B165" s="9"/>
      <c r="C165" s="9"/>
      <c r="D165" s="9" t="s">
        <v>37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>
        <f t="shared" si="50"/>
        <v>0</v>
      </c>
    </row>
    <row r="166" spans="1:18" hidden="1" x14ac:dyDescent="0.2">
      <c r="A166" s="8"/>
      <c r="B166" s="9"/>
      <c r="C166" s="9"/>
      <c r="D166" s="9" t="s">
        <v>38</v>
      </c>
      <c r="E166" s="10">
        <v>3000</v>
      </c>
      <c r="F166" s="10">
        <v>250</v>
      </c>
      <c r="G166" s="10">
        <v>250</v>
      </c>
      <c r="H166" s="10">
        <v>250</v>
      </c>
      <c r="I166" s="10">
        <v>250</v>
      </c>
      <c r="J166" s="10">
        <v>250</v>
      </c>
      <c r="K166" s="10">
        <v>250</v>
      </c>
      <c r="L166" s="10">
        <v>250</v>
      </c>
      <c r="M166" s="10">
        <v>250</v>
      </c>
      <c r="N166" s="10">
        <v>250</v>
      </c>
      <c r="O166" s="10">
        <v>250</v>
      </c>
      <c r="P166" s="10">
        <v>250</v>
      </c>
      <c r="Q166" s="10">
        <v>250</v>
      </c>
      <c r="R166" s="10">
        <f t="shared" si="50"/>
        <v>3000</v>
      </c>
    </row>
    <row r="167" spans="1:18" hidden="1" x14ac:dyDescent="0.2">
      <c r="A167" s="8"/>
      <c r="B167" s="9"/>
      <c r="C167" s="9"/>
      <c r="D167" s="9" t="s">
        <v>39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>
        <f t="shared" si="50"/>
        <v>0</v>
      </c>
    </row>
    <row r="168" spans="1:18" hidden="1" x14ac:dyDescent="0.2">
      <c r="A168" s="8"/>
      <c r="B168" s="9"/>
      <c r="C168" s="9"/>
      <c r="D168" s="9" t="s">
        <v>40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>
        <f t="shared" si="50"/>
        <v>0</v>
      </c>
    </row>
    <row r="169" spans="1:18" hidden="1" x14ac:dyDescent="0.2">
      <c r="A169" s="8"/>
      <c r="B169" s="9"/>
      <c r="C169" s="9"/>
      <c r="D169" s="9" t="s">
        <v>41</v>
      </c>
      <c r="E169" s="10">
        <v>5000</v>
      </c>
      <c r="F169" s="10">
        <f>E169/12</f>
        <v>416.66666666666669</v>
      </c>
      <c r="G169" s="10">
        <f>F169</f>
        <v>416.66666666666669</v>
      </c>
      <c r="H169" s="10">
        <f t="shared" ref="H169:Q169" si="52">G169</f>
        <v>416.66666666666669</v>
      </c>
      <c r="I169" s="10">
        <f t="shared" si="52"/>
        <v>416.66666666666669</v>
      </c>
      <c r="J169" s="10">
        <f t="shared" si="52"/>
        <v>416.66666666666669</v>
      </c>
      <c r="K169" s="10">
        <f t="shared" si="52"/>
        <v>416.66666666666669</v>
      </c>
      <c r="L169" s="10">
        <f t="shared" si="52"/>
        <v>416.66666666666669</v>
      </c>
      <c r="M169" s="10">
        <f t="shared" si="52"/>
        <v>416.66666666666669</v>
      </c>
      <c r="N169" s="10">
        <f t="shared" si="52"/>
        <v>416.66666666666669</v>
      </c>
      <c r="O169" s="10">
        <f t="shared" si="52"/>
        <v>416.66666666666669</v>
      </c>
      <c r="P169" s="10">
        <f t="shared" si="52"/>
        <v>416.66666666666669</v>
      </c>
      <c r="Q169" s="10">
        <f t="shared" si="52"/>
        <v>416.66666666666669</v>
      </c>
      <c r="R169" s="10">
        <f t="shared" si="50"/>
        <v>5000</v>
      </c>
    </row>
    <row r="170" spans="1:18" hidden="1" x14ac:dyDescent="0.2">
      <c r="A170" s="8"/>
      <c r="B170" s="9"/>
      <c r="C170" s="9"/>
      <c r="D170" s="9" t="s">
        <v>42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>
        <f t="shared" si="50"/>
        <v>0</v>
      </c>
    </row>
    <row r="171" spans="1:18" ht="30" hidden="1" customHeight="1" x14ac:dyDescent="0.2">
      <c r="A171" s="8"/>
      <c r="B171" s="9"/>
      <c r="C171" s="9"/>
      <c r="D171" s="9" t="s">
        <v>43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>
        <f t="shared" si="50"/>
        <v>0</v>
      </c>
    </row>
    <row r="172" spans="1:18" hidden="1" x14ac:dyDescent="0.2">
      <c r="A172" s="8"/>
      <c r="B172" s="9"/>
      <c r="C172" s="9" t="s">
        <v>44</v>
      </c>
      <c r="D172" s="9"/>
      <c r="E172" s="16">
        <f t="shared" ref="E172:Q172" si="53">SUM(E152:E171)</f>
        <v>77000</v>
      </c>
      <c r="F172" s="16">
        <f t="shared" si="53"/>
        <v>8166.666666666667</v>
      </c>
      <c r="G172" s="16">
        <f t="shared" si="53"/>
        <v>5666.666666666667</v>
      </c>
      <c r="H172" s="16">
        <f t="shared" si="53"/>
        <v>6666.666666666667</v>
      </c>
      <c r="I172" s="16">
        <f t="shared" si="53"/>
        <v>7166.666666666667</v>
      </c>
      <c r="J172" s="16">
        <f t="shared" si="53"/>
        <v>6666.666666666667</v>
      </c>
      <c r="K172" s="16">
        <f t="shared" si="53"/>
        <v>5666.666666666667</v>
      </c>
      <c r="L172" s="16">
        <f t="shared" si="53"/>
        <v>5666.666666666667</v>
      </c>
      <c r="M172" s="16">
        <f t="shared" si="53"/>
        <v>5666.666666666667</v>
      </c>
      <c r="N172" s="16">
        <f t="shared" si="53"/>
        <v>7166.666666666667</v>
      </c>
      <c r="O172" s="16">
        <f t="shared" si="53"/>
        <v>5666.666666666667</v>
      </c>
      <c r="P172" s="16">
        <f t="shared" si="53"/>
        <v>7166.666666666667</v>
      </c>
      <c r="Q172" s="16">
        <f t="shared" si="53"/>
        <v>5666.666666666667</v>
      </c>
      <c r="R172" s="12">
        <f t="shared" si="50"/>
        <v>77000</v>
      </c>
    </row>
    <row r="173" spans="1:18" hidden="1" x14ac:dyDescent="0.2">
      <c r="A173" s="8"/>
      <c r="B173" s="9"/>
      <c r="C173" s="9" t="s">
        <v>45</v>
      </c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>
        <f t="shared" si="50"/>
        <v>0</v>
      </c>
    </row>
    <row r="174" spans="1:18" hidden="1" x14ac:dyDescent="0.2">
      <c r="A174" s="8"/>
      <c r="B174" s="9"/>
      <c r="C174" s="9"/>
      <c r="D174" s="9" t="s">
        <v>46</v>
      </c>
      <c r="E174" s="10">
        <v>2000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>
        <v>2000</v>
      </c>
      <c r="P174" s="10"/>
      <c r="Q174" s="10"/>
      <c r="R174" s="10">
        <f t="shared" si="50"/>
        <v>2000</v>
      </c>
    </row>
    <row r="175" spans="1:18" ht="33" hidden="1" customHeight="1" x14ac:dyDescent="0.2">
      <c r="A175" s="8"/>
      <c r="B175" s="9"/>
      <c r="C175" s="9"/>
      <c r="D175" s="9" t="s">
        <v>47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>
        <f t="shared" si="50"/>
        <v>0</v>
      </c>
    </row>
    <row r="176" spans="1:18" hidden="1" x14ac:dyDescent="0.2">
      <c r="A176" s="8"/>
      <c r="B176" s="9"/>
      <c r="C176" s="9" t="s">
        <v>48</v>
      </c>
      <c r="D176" s="9"/>
      <c r="E176" s="17">
        <f t="shared" ref="E176:Q176" si="54">ROUND(SUM(E173:E175),5)</f>
        <v>2000</v>
      </c>
      <c r="F176" s="17">
        <f t="shared" si="54"/>
        <v>0</v>
      </c>
      <c r="G176" s="17">
        <f t="shared" si="54"/>
        <v>0</v>
      </c>
      <c r="H176" s="17">
        <f t="shared" si="54"/>
        <v>0</v>
      </c>
      <c r="I176" s="17">
        <f t="shared" si="54"/>
        <v>0</v>
      </c>
      <c r="J176" s="17">
        <f t="shared" si="54"/>
        <v>0</v>
      </c>
      <c r="K176" s="17">
        <f t="shared" si="54"/>
        <v>0</v>
      </c>
      <c r="L176" s="17">
        <f t="shared" si="54"/>
        <v>0</v>
      </c>
      <c r="M176" s="17">
        <f t="shared" si="54"/>
        <v>0</v>
      </c>
      <c r="N176" s="17">
        <f t="shared" si="54"/>
        <v>0</v>
      </c>
      <c r="O176" s="17">
        <f t="shared" si="54"/>
        <v>2000</v>
      </c>
      <c r="P176" s="17">
        <f t="shared" si="54"/>
        <v>0</v>
      </c>
      <c r="Q176" s="17">
        <f t="shared" si="54"/>
        <v>0</v>
      </c>
      <c r="R176" s="12">
        <f t="shared" si="50"/>
        <v>2000</v>
      </c>
    </row>
    <row r="177" spans="1:19" hidden="1" x14ac:dyDescent="0.2">
      <c r="A177" s="8"/>
      <c r="B177" s="9"/>
      <c r="C177" s="9" t="s">
        <v>49</v>
      </c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>
        <f t="shared" si="50"/>
        <v>0</v>
      </c>
    </row>
    <row r="178" spans="1:19" hidden="1" x14ac:dyDescent="0.2">
      <c r="A178" s="8"/>
      <c r="B178" s="9"/>
      <c r="C178" s="9"/>
      <c r="D178" s="9" t="s">
        <v>50</v>
      </c>
      <c r="E178" s="10">
        <v>3000</v>
      </c>
      <c r="F178" s="10">
        <v>1500</v>
      </c>
      <c r="G178" s="10"/>
      <c r="H178" s="10"/>
      <c r="I178" s="10">
        <v>500</v>
      </c>
      <c r="J178" s="10"/>
      <c r="K178" s="10"/>
      <c r="L178" s="10"/>
      <c r="M178" s="10"/>
      <c r="N178" s="10">
        <v>500</v>
      </c>
      <c r="O178" s="10"/>
      <c r="P178" s="10">
        <v>500</v>
      </c>
      <c r="Q178" s="10"/>
      <c r="R178" s="10">
        <f t="shared" si="50"/>
        <v>3000</v>
      </c>
    </row>
    <row r="179" spans="1:19" hidden="1" x14ac:dyDescent="0.2">
      <c r="A179" s="8"/>
      <c r="B179" s="9"/>
      <c r="C179" s="9"/>
      <c r="D179" s="9" t="s">
        <v>51</v>
      </c>
      <c r="E179" s="10">
        <v>1500</v>
      </c>
      <c r="F179" s="10">
        <f>E179/12</f>
        <v>125</v>
      </c>
      <c r="G179" s="10">
        <f>F179</f>
        <v>125</v>
      </c>
      <c r="H179" s="10">
        <f t="shared" ref="H179:Q179" si="55">G179</f>
        <v>125</v>
      </c>
      <c r="I179" s="10">
        <f t="shared" si="55"/>
        <v>125</v>
      </c>
      <c r="J179" s="10">
        <f t="shared" si="55"/>
        <v>125</v>
      </c>
      <c r="K179" s="10">
        <f t="shared" si="55"/>
        <v>125</v>
      </c>
      <c r="L179" s="10">
        <f t="shared" si="55"/>
        <v>125</v>
      </c>
      <c r="M179" s="10">
        <f t="shared" si="55"/>
        <v>125</v>
      </c>
      <c r="N179" s="10">
        <f t="shared" si="55"/>
        <v>125</v>
      </c>
      <c r="O179" s="10">
        <f t="shared" si="55"/>
        <v>125</v>
      </c>
      <c r="P179" s="10">
        <f t="shared" si="55"/>
        <v>125</v>
      </c>
      <c r="Q179" s="10">
        <f t="shared" si="55"/>
        <v>125</v>
      </c>
      <c r="R179" s="10">
        <f t="shared" ref="R179:R201" si="56">SUM(F179:Q179)</f>
        <v>1500</v>
      </c>
    </row>
    <row r="180" spans="1:19" hidden="1" x14ac:dyDescent="0.2">
      <c r="A180" s="8"/>
      <c r="B180" s="9"/>
      <c r="C180" s="9"/>
      <c r="D180" s="9" t="s">
        <v>52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>
        <f t="shared" si="56"/>
        <v>0</v>
      </c>
    </row>
    <row r="181" spans="1:19" hidden="1" x14ac:dyDescent="0.2">
      <c r="A181" s="8"/>
      <c r="B181" s="9"/>
      <c r="C181" s="9"/>
      <c r="D181" s="9" t="s">
        <v>53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>
        <f t="shared" si="56"/>
        <v>0</v>
      </c>
    </row>
    <row r="182" spans="1:19" ht="30" hidden="1" customHeight="1" x14ac:dyDescent="0.2">
      <c r="A182" s="8"/>
      <c r="B182" s="9"/>
      <c r="C182" s="9"/>
      <c r="D182" s="9" t="s">
        <v>54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>
        <f t="shared" si="56"/>
        <v>0</v>
      </c>
    </row>
    <row r="183" spans="1:19" ht="14.65" hidden="1" customHeight="1" x14ac:dyDescent="0.2">
      <c r="A183" s="8"/>
      <c r="B183" s="9"/>
      <c r="C183" s="9" t="s">
        <v>55</v>
      </c>
      <c r="D183" s="9"/>
      <c r="E183" s="16">
        <f t="shared" ref="E183:Q183" si="57">SUM(E178:E182)</f>
        <v>4500</v>
      </c>
      <c r="F183" s="16">
        <f t="shared" si="57"/>
        <v>1625</v>
      </c>
      <c r="G183" s="16">
        <f t="shared" si="57"/>
        <v>125</v>
      </c>
      <c r="H183" s="16">
        <f t="shared" si="57"/>
        <v>125</v>
      </c>
      <c r="I183" s="16">
        <f t="shared" si="57"/>
        <v>625</v>
      </c>
      <c r="J183" s="16">
        <f t="shared" si="57"/>
        <v>125</v>
      </c>
      <c r="K183" s="16">
        <f t="shared" si="57"/>
        <v>125</v>
      </c>
      <c r="L183" s="16">
        <f t="shared" si="57"/>
        <v>125</v>
      </c>
      <c r="M183" s="16">
        <f t="shared" si="57"/>
        <v>125</v>
      </c>
      <c r="N183" s="16">
        <f t="shared" si="57"/>
        <v>625</v>
      </c>
      <c r="O183" s="16">
        <f t="shared" si="57"/>
        <v>125</v>
      </c>
      <c r="P183" s="16">
        <f t="shared" si="57"/>
        <v>625</v>
      </c>
      <c r="Q183" s="16">
        <f t="shared" si="57"/>
        <v>125</v>
      </c>
      <c r="R183" s="12">
        <f t="shared" si="56"/>
        <v>4500</v>
      </c>
    </row>
    <row r="184" spans="1:19" hidden="1" x14ac:dyDescent="0.2">
      <c r="A184" s="8"/>
      <c r="B184" s="9"/>
      <c r="C184" s="9" t="s">
        <v>56</v>
      </c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>
        <f t="shared" si="56"/>
        <v>0</v>
      </c>
    </row>
    <row r="185" spans="1:19" hidden="1" x14ac:dyDescent="0.2">
      <c r="A185" s="8"/>
      <c r="B185" s="9"/>
      <c r="C185" s="9"/>
      <c r="D185" s="9" t="s">
        <v>57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>
        <f t="shared" si="56"/>
        <v>0</v>
      </c>
    </row>
    <row r="186" spans="1:19" hidden="1" x14ac:dyDescent="0.2">
      <c r="A186" s="8"/>
      <c r="B186" s="9"/>
      <c r="C186" s="9"/>
      <c r="D186" s="9" t="s">
        <v>57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>
        <f t="shared" si="56"/>
        <v>0</v>
      </c>
    </row>
    <row r="187" spans="1:19" ht="14.65" hidden="1" customHeight="1" x14ac:dyDescent="0.2">
      <c r="A187" s="8"/>
      <c r="B187" s="9"/>
      <c r="C187" s="9"/>
      <c r="D187" s="9" t="s">
        <v>58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>
        <f t="shared" si="56"/>
        <v>0</v>
      </c>
    </row>
    <row r="188" spans="1:19" hidden="1" x14ac:dyDescent="0.2">
      <c r="A188" s="8"/>
      <c r="B188" s="9"/>
      <c r="C188" s="9"/>
      <c r="D188" s="9" t="s">
        <v>59</v>
      </c>
      <c r="E188" s="10">
        <v>2000</v>
      </c>
      <c r="F188" s="10">
        <v>2000</v>
      </c>
      <c r="G188" s="10" t="s">
        <v>13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>
        <f t="shared" si="56"/>
        <v>2000</v>
      </c>
    </row>
    <row r="189" spans="1:19" s="22" customFormat="1" hidden="1" x14ac:dyDescent="0.2">
      <c r="A189" s="8"/>
      <c r="B189" s="9"/>
      <c r="C189" s="9"/>
      <c r="D189" s="9" t="s">
        <v>60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>
        <f t="shared" si="56"/>
        <v>0</v>
      </c>
      <c r="S189" s="55"/>
    </row>
    <row r="190" spans="1:19" hidden="1" x14ac:dyDescent="0.2">
      <c r="A190" s="8"/>
      <c r="B190" s="9"/>
      <c r="C190" s="9"/>
      <c r="D190" s="9" t="s">
        <v>61</v>
      </c>
      <c r="E190" s="10">
        <v>18000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>
        <v>18000</v>
      </c>
      <c r="Q190" s="10"/>
      <c r="R190" s="10">
        <f t="shared" si="56"/>
        <v>18000</v>
      </c>
    </row>
    <row r="191" spans="1:19" hidden="1" x14ac:dyDescent="0.2">
      <c r="A191" s="20"/>
      <c r="B191" s="21"/>
      <c r="C191" s="21"/>
      <c r="D191" s="21" t="s">
        <v>62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0">
        <f t="shared" si="56"/>
        <v>0</v>
      </c>
    </row>
    <row r="192" spans="1:19" ht="14.65" hidden="1" customHeight="1" x14ac:dyDescent="0.2">
      <c r="A192" s="8"/>
      <c r="B192" s="9"/>
      <c r="C192" s="9"/>
      <c r="D192" s="9" t="s">
        <v>63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>
        <f t="shared" si="56"/>
        <v>0</v>
      </c>
    </row>
    <row r="193" spans="1:18" hidden="1" x14ac:dyDescent="0.2">
      <c r="A193" s="8"/>
      <c r="B193" s="9"/>
      <c r="C193" s="9"/>
      <c r="D193" s="9" t="s">
        <v>64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>
        <f t="shared" si="56"/>
        <v>0</v>
      </c>
    </row>
    <row r="194" spans="1:18" ht="14.65" hidden="1" customHeight="1" x14ac:dyDescent="0.2">
      <c r="A194" s="8"/>
      <c r="B194" s="9"/>
      <c r="C194" s="9"/>
      <c r="D194" s="9" t="s">
        <v>65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>
        <f t="shared" si="56"/>
        <v>0</v>
      </c>
    </row>
    <row r="195" spans="1:18" hidden="1" x14ac:dyDescent="0.2">
      <c r="A195" s="8"/>
      <c r="B195" s="9"/>
      <c r="C195" s="9"/>
      <c r="D195" s="9" t="s">
        <v>66</v>
      </c>
      <c r="E195" s="10">
        <v>7000</v>
      </c>
      <c r="F195" s="10">
        <v>1500</v>
      </c>
      <c r="G195" s="10">
        <v>500</v>
      </c>
      <c r="H195" s="10">
        <v>500</v>
      </c>
      <c r="I195" s="10">
        <v>1500</v>
      </c>
      <c r="J195" s="10">
        <v>500</v>
      </c>
      <c r="K195" s="10"/>
      <c r="L195" s="10"/>
      <c r="M195" s="10" t="s">
        <v>13</v>
      </c>
      <c r="N195" s="10">
        <v>1000</v>
      </c>
      <c r="O195" s="10"/>
      <c r="P195" s="10">
        <v>1500</v>
      </c>
      <c r="Q195" s="10"/>
      <c r="R195" s="10">
        <f t="shared" si="56"/>
        <v>7000</v>
      </c>
    </row>
    <row r="196" spans="1:18" hidden="1" x14ac:dyDescent="0.2">
      <c r="A196" s="8"/>
      <c r="B196" s="9"/>
      <c r="C196" s="9"/>
      <c r="D196" s="9" t="s">
        <v>67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>
        <f t="shared" si="56"/>
        <v>0</v>
      </c>
    </row>
    <row r="197" spans="1:18" hidden="1" x14ac:dyDescent="0.2">
      <c r="A197" s="8"/>
      <c r="B197" s="9"/>
      <c r="C197" s="9"/>
      <c r="D197" s="9" t="s">
        <v>68</v>
      </c>
      <c r="E197" s="10">
        <v>2500</v>
      </c>
      <c r="F197" s="10">
        <f>E197/12</f>
        <v>208.33333333333334</v>
      </c>
      <c r="G197" s="10">
        <f>F197</f>
        <v>208.33333333333334</v>
      </c>
      <c r="H197" s="10">
        <f t="shared" ref="H197:Q197" si="58">G197</f>
        <v>208.33333333333334</v>
      </c>
      <c r="I197" s="10">
        <f t="shared" si="58"/>
        <v>208.33333333333334</v>
      </c>
      <c r="J197" s="10">
        <f t="shared" si="58"/>
        <v>208.33333333333334</v>
      </c>
      <c r="K197" s="10">
        <f t="shared" si="58"/>
        <v>208.33333333333334</v>
      </c>
      <c r="L197" s="10">
        <f t="shared" si="58"/>
        <v>208.33333333333334</v>
      </c>
      <c r="M197" s="10">
        <f t="shared" si="58"/>
        <v>208.33333333333334</v>
      </c>
      <c r="N197" s="10">
        <f t="shared" si="58"/>
        <v>208.33333333333334</v>
      </c>
      <c r="O197" s="10">
        <f t="shared" si="58"/>
        <v>208.33333333333334</v>
      </c>
      <c r="P197" s="10">
        <f t="shared" si="58"/>
        <v>208.33333333333334</v>
      </c>
      <c r="Q197" s="10">
        <f t="shared" si="58"/>
        <v>208.33333333333334</v>
      </c>
      <c r="R197" s="10">
        <f t="shared" si="56"/>
        <v>2500</v>
      </c>
    </row>
    <row r="198" spans="1:18" ht="30" hidden="1" customHeight="1" x14ac:dyDescent="0.2">
      <c r="A198" s="8"/>
      <c r="B198" s="9"/>
      <c r="C198" s="9"/>
      <c r="D198" s="9" t="s">
        <v>69</v>
      </c>
      <c r="E198" s="10">
        <v>42000</v>
      </c>
      <c r="F198" s="10">
        <v>3000</v>
      </c>
      <c r="G198" s="10">
        <v>3000</v>
      </c>
      <c r="H198" s="10">
        <v>3000</v>
      </c>
      <c r="I198" s="10">
        <v>3000</v>
      </c>
      <c r="J198" s="10">
        <v>3000</v>
      </c>
      <c r="K198" s="10">
        <v>3000</v>
      </c>
      <c r="L198" s="10">
        <v>3000</v>
      </c>
      <c r="M198" s="10">
        <v>3000</v>
      </c>
      <c r="N198" s="10">
        <v>3000</v>
      </c>
      <c r="O198" s="10">
        <v>3000</v>
      </c>
      <c r="P198" s="10">
        <v>3000</v>
      </c>
      <c r="Q198" s="10">
        <v>9000</v>
      </c>
      <c r="R198" s="10">
        <f t="shared" si="56"/>
        <v>42000</v>
      </c>
    </row>
    <row r="199" spans="1:18" hidden="1" x14ac:dyDescent="0.2">
      <c r="A199" s="8"/>
      <c r="B199" s="9"/>
      <c r="C199" s="9" t="s">
        <v>70</v>
      </c>
      <c r="D199" s="9"/>
      <c r="E199" s="16">
        <f t="shared" ref="E199:Q199" si="59">SUM(E185:E198)</f>
        <v>71500</v>
      </c>
      <c r="F199" s="16">
        <f t="shared" si="59"/>
        <v>6708.3333333333339</v>
      </c>
      <c r="G199" s="16">
        <f t="shared" si="59"/>
        <v>3708.3333333333335</v>
      </c>
      <c r="H199" s="16">
        <f t="shared" si="59"/>
        <v>3708.3333333333335</v>
      </c>
      <c r="I199" s="16">
        <f t="shared" si="59"/>
        <v>4708.333333333333</v>
      </c>
      <c r="J199" s="16">
        <f t="shared" si="59"/>
        <v>3708.3333333333335</v>
      </c>
      <c r="K199" s="16">
        <f t="shared" si="59"/>
        <v>3208.3333333333335</v>
      </c>
      <c r="L199" s="16">
        <f t="shared" si="59"/>
        <v>3208.3333333333335</v>
      </c>
      <c r="M199" s="16">
        <f t="shared" si="59"/>
        <v>3208.3333333333335</v>
      </c>
      <c r="N199" s="16">
        <f t="shared" si="59"/>
        <v>4208.333333333333</v>
      </c>
      <c r="O199" s="16">
        <f t="shared" si="59"/>
        <v>3208.3333333333335</v>
      </c>
      <c r="P199" s="16">
        <f t="shared" si="59"/>
        <v>22708.333333333332</v>
      </c>
      <c r="Q199" s="16">
        <f t="shared" si="59"/>
        <v>9208.3333333333339</v>
      </c>
      <c r="R199" s="12">
        <f t="shared" si="56"/>
        <v>71500</v>
      </c>
    </row>
    <row r="200" spans="1:18" ht="14.65" hidden="1" customHeight="1" x14ac:dyDescent="0.2">
      <c r="A200" s="8"/>
      <c r="B200" s="9"/>
      <c r="C200" s="9" t="s">
        <v>71</v>
      </c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>
        <f t="shared" si="56"/>
        <v>0</v>
      </c>
    </row>
    <row r="201" spans="1:18" hidden="1" x14ac:dyDescent="0.2">
      <c r="A201" s="8"/>
      <c r="B201" s="9"/>
      <c r="C201" s="9"/>
      <c r="D201" s="9" t="s">
        <v>72</v>
      </c>
      <c r="E201" s="10">
        <v>3000</v>
      </c>
      <c r="F201" s="10">
        <v>250</v>
      </c>
      <c r="G201" s="10">
        <v>250</v>
      </c>
      <c r="H201" s="10">
        <v>250</v>
      </c>
      <c r="I201" s="10">
        <v>250</v>
      </c>
      <c r="J201" s="10">
        <v>250</v>
      </c>
      <c r="K201" s="10">
        <v>250</v>
      </c>
      <c r="L201" s="10">
        <v>250</v>
      </c>
      <c r="M201" s="10">
        <v>250</v>
      </c>
      <c r="N201" s="10">
        <v>250</v>
      </c>
      <c r="O201" s="10">
        <v>250</v>
      </c>
      <c r="P201" s="10">
        <v>250</v>
      </c>
      <c r="Q201" s="10">
        <v>250</v>
      </c>
      <c r="R201" s="10">
        <f t="shared" si="56"/>
        <v>3000</v>
      </c>
    </row>
    <row r="202" spans="1:18" hidden="1" x14ac:dyDescent="0.2">
      <c r="A202" s="8"/>
      <c r="B202" s="9"/>
      <c r="C202" s="9"/>
      <c r="D202" s="9" t="s">
        <v>73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>
        <f t="shared" ref="R202:R236" si="60">SUM(F202:Q202)</f>
        <v>0</v>
      </c>
    </row>
    <row r="203" spans="1:18" hidden="1" x14ac:dyDescent="0.2">
      <c r="A203" s="8"/>
      <c r="B203" s="9"/>
      <c r="C203" s="9"/>
      <c r="D203" s="9" t="s">
        <v>73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>
        <f t="shared" si="60"/>
        <v>0</v>
      </c>
    </row>
    <row r="204" spans="1:18" hidden="1" x14ac:dyDescent="0.2">
      <c r="A204" s="8"/>
      <c r="B204" s="9"/>
      <c r="C204" s="9"/>
      <c r="D204" s="9" t="s">
        <v>74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>
        <f t="shared" si="60"/>
        <v>0</v>
      </c>
    </row>
    <row r="205" spans="1:18" hidden="1" x14ac:dyDescent="0.2">
      <c r="A205" s="8"/>
      <c r="B205" s="9"/>
      <c r="C205" s="9"/>
      <c r="D205" s="9" t="s">
        <v>75</v>
      </c>
      <c r="E205" s="10">
        <v>15000</v>
      </c>
      <c r="F205" s="10">
        <v>500</v>
      </c>
      <c r="G205" s="10">
        <v>500</v>
      </c>
      <c r="H205" s="10">
        <v>500</v>
      </c>
      <c r="I205" s="10">
        <v>500</v>
      </c>
      <c r="J205" s="10"/>
      <c r="K205" s="10">
        <v>500</v>
      </c>
      <c r="L205" s="10"/>
      <c r="M205" s="10"/>
      <c r="N205" s="10"/>
      <c r="O205" s="10"/>
      <c r="P205" s="10">
        <v>500</v>
      </c>
      <c r="Q205" s="10"/>
      <c r="R205" s="10">
        <f t="shared" si="60"/>
        <v>3000</v>
      </c>
    </row>
    <row r="206" spans="1:18" ht="30" hidden="1" customHeight="1" x14ac:dyDescent="0.2">
      <c r="A206" s="8"/>
      <c r="B206" s="9"/>
      <c r="C206" s="9"/>
      <c r="D206" s="9" t="s">
        <v>76</v>
      </c>
      <c r="E206" s="10"/>
      <c r="F206" s="10">
        <v>1000</v>
      </c>
      <c r="G206" s="10">
        <v>1000</v>
      </c>
      <c r="H206" s="10">
        <v>1000</v>
      </c>
      <c r="I206" s="10">
        <v>1000</v>
      </c>
      <c r="J206" s="10">
        <v>1000</v>
      </c>
      <c r="K206" s="10">
        <v>1000</v>
      </c>
      <c r="L206" s="10">
        <v>1000</v>
      </c>
      <c r="M206" s="10">
        <v>1000</v>
      </c>
      <c r="N206" s="10">
        <v>1000</v>
      </c>
      <c r="O206" s="10">
        <v>1000</v>
      </c>
      <c r="P206" s="10">
        <v>1000</v>
      </c>
      <c r="Q206" s="10">
        <v>1000</v>
      </c>
      <c r="R206" s="10">
        <f t="shared" si="60"/>
        <v>12000</v>
      </c>
    </row>
    <row r="207" spans="1:18" hidden="1" x14ac:dyDescent="0.2">
      <c r="A207" s="8"/>
      <c r="B207" s="9"/>
      <c r="C207" s="9" t="s">
        <v>77</v>
      </c>
      <c r="D207" s="9"/>
      <c r="E207" s="16">
        <f>ROUND(SUM(E200:E206),5)</f>
        <v>18000</v>
      </c>
      <c r="F207" s="16">
        <f t="shared" ref="F207:Q207" si="61">ROUND(SUM(F200:F206),5)</f>
        <v>1750</v>
      </c>
      <c r="G207" s="16">
        <f t="shared" si="61"/>
        <v>1750</v>
      </c>
      <c r="H207" s="16">
        <f t="shared" si="61"/>
        <v>1750</v>
      </c>
      <c r="I207" s="16">
        <f t="shared" si="61"/>
        <v>1750</v>
      </c>
      <c r="J207" s="16">
        <f t="shared" si="61"/>
        <v>1250</v>
      </c>
      <c r="K207" s="16">
        <f t="shared" si="61"/>
        <v>1750</v>
      </c>
      <c r="L207" s="16">
        <f t="shared" si="61"/>
        <v>1250</v>
      </c>
      <c r="M207" s="16">
        <f t="shared" si="61"/>
        <v>1250</v>
      </c>
      <c r="N207" s="16">
        <f t="shared" si="61"/>
        <v>1250</v>
      </c>
      <c r="O207" s="16">
        <f t="shared" si="61"/>
        <v>1250</v>
      </c>
      <c r="P207" s="16">
        <f t="shared" si="61"/>
        <v>1750</v>
      </c>
      <c r="Q207" s="16">
        <f t="shared" si="61"/>
        <v>1250</v>
      </c>
      <c r="R207" s="12">
        <f>SUM(F195504)</f>
        <v>0</v>
      </c>
    </row>
    <row r="208" spans="1:18" hidden="1" x14ac:dyDescent="0.2">
      <c r="A208" s="8"/>
      <c r="B208" s="9"/>
      <c r="C208" s="9" t="s">
        <v>78</v>
      </c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>
        <f t="shared" si="60"/>
        <v>0</v>
      </c>
    </row>
    <row r="209" spans="1:18" hidden="1" x14ac:dyDescent="0.2">
      <c r="A209" s="8"/>
      <c r="B209" s="9"/>
      <c r="C209" s="9"/>
      <c r="D209" s="9" t="s">
        <v>79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>
        <f t="shared" si="60"/>
        <v>0</v>
      </c>
    </row>
    <row r="210" spans="1:18" hidden="1" x14ac:dyDescent="0.2">
      <c r="A210" s="8"/>
      <c r="B210" s="9"/>
      <c r="C210" s="9"/>
      <c r="D210" s="9" t="s">
        <v>80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>
        <f t="shared" si="60"/>
        <v>0</v>
      </c>
    </row>
    <row r="211" spans="1:18" hidden="1" x14ac:dyDescent="0.2">
      <c r="A211" s="8"/>
      <c r="B211" s="9"/>
      <c r="C211" s="9"/>
      <c r="D211" s="9" t="s">
        <v>81</v>
      </c>
      <c r="E211" s="10">
        <v>3000</v>
      </c>
      <c r="F211" s="10"/>
      <c r="G211" s="10">
        <v>1000</v>
      </c>
      <c r="H211" s="10"/>
      <c r="I211" s="10"/>
      <c r="J211" s="10">
        <v>1000</v>
      </c>
      <c r="K211" s="10"/>
      <c r="L211" s="10"/>
      <c r="M211" s="10"/>
      <c r="N211" s="10"/>
      <c r="O211" s="10">
        <v>1000</v>
      </c>
      <c r="P211" s="10"/>
      <c r="Q211" s="10"/>
      <c r="R211" s="10">
        <f t="shared" si="60"/>
        <v>3000</v>
      </c>
    </row>
    <row r="212" spans="1:18" hidden="1" x14ac:dyDescent="0.2">
      <c r="A212" s="8"/>
      <c r="B212" s="9"/>
      <c r="C212" s="9"/>
      <c r="D212" s="9" t="s">
        <v>82</v>
      </c>
      <c r="E212" s="10" t="s">
        <v>13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>
        <f t="shared" si="60"/>
        <v>0</v>
      </c>
    </row>
    <row r="213" spans="1:18" hidden="1" x14ac:dyDescent="0.2">
      <c r="A213" s="8"/>
      <c r="B213" s="9"/>
      <c r="C213" s="9"/>
      <c r="D213" s="9" t="s">
        <v>83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>
        <f t="shared" si="60"/>
        <v>0</v>
      </c>
    </row>
    <row r="214" spans="1:18" hidden="1" x14ac:dyDescent="0.2">
      <c r="A214" s="8"/>
      <c r="B214" s="9"/>
      <c r="C214" s="9"/>
      <c r="D214" s="9" t="s">
        <v>84</v>
      </c>
      <c r="E214" s="10">
        <v>4000</v>
      </c>
      <c r="F214" s="10">
        <v>500</v>
      </c>
      <c r="G214" s="10">
        <v>250</v>
      </c>
      <c r="H214" s="10">
        <v>250</v>
      </c>
      <c r="I214" s="10">
        <v>500</v>
      </c>
      <c r="J214" s="10">
        <v>250</v>
      </c>
      <c r="K214" s="10">
        <v>500</v>
      </c>
      <c r="L214" s="10">
        <v>250</v>
      </c>
      <c r="M214" s="10"/>
      <c r="N214" s="10">
        <v>500</v>
      </c>
      <c r="O214" s="10">
        <v>500</v>
      </c>
      <c r="P214" s="10">
        <v>500</v>
      </c>
      <c r="Q214" s="10"/>
      <c r="R214" s="10">
        <f t="shared" si="60"/>
        <v>4000</v>
      </c>
    </row>
    <row r="215" spans="1:18" hidden="1" x14ac:dyDescent="0.2">
      <c r="A215" s="8"/>
      <c r="B215" s="9"/>
      <c r="C215" s="9"/>
      <c r="D215" s="9" t="s">
        <v>85</v>
      </c>
      <c r="E215" s="10" t="s">
        <v>86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>
        <f t="shared" si="60"/>
        <v>0</v>
      </c>
    </row>
    <row r="216" spans="1:18" hidden="1" x14ac:dyDescent="0.2">
      <c r="A216" s="8"/>
      <c r="B216" s="9"/>
      <c r="C216" s="9"/>
      <c r="D216" s="9" t="s">
        <v>87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>
        <f t="shared" si="60"/>
        <v>0</v>
      </c>
    </row>
    <row r="217" spans="1:18" hidden="1" x14ac:dyDescent="0.2">
      <c r="A217" s="8"/>
      <c r="B217" s="9"/>
      <c r="C217" s="9"/>
      <c r="D217" s="9" t="s">
        <v>88</v>
      </c>
      <c r="E217" s="10">
        <v>3000</v>
      </c>
      <c r="F217" s="10">
        <v>500</v>
      </c>
      <c r="G217" s="10"/>
      <c r="H217" s="10">
        <v>500</v>
      </c>
      <c r="I217" s="10"/>
      <c r="J217" s="10"/>
      <c r="K217" s="10">
        <v>500</v>
      </c>
      <c r="L217" s="10">
        <v>500</v>
      </c>
      <c r="M217" s="10"/>
      <c r="N217" s="10">
        <v>500</v>
      </c>
      <c r="O217" s="10">
        <v>500</v>
      </c>
      <c r="P217" s="10"/>
      <c r="Q217" s="10"/>
      <c r="R217" s="10">
        <f t="shared" si="60"/>
        <v>3000</v>
      </c>
    </row>
    <row r="218" spans="1:18" hidden="1" x14ac:dyDescent="0.2">
      <c r="A218" s="8"/>
      <c r="B218" s="9"/>
      <c r="C218" s="9"/>
      <c r="D218" s="9" t="s">
        <v>89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>
        <f t="shared" si="60"/>
        <v>0</v>
      </c>
    </row>
    <row r="219" spans="1:18" hidden="1" x14ac:dyDescent="0.2">
      <c r="A219" s="8"/>
      <c r="B219" s="9"/>
      <c r="C219" s="9"/>
      <c r="D219" s="9" t="s">
        <v>90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 t="s">
        <v>13</v>
      </c>
      <c r="Q219" s="10"/>
      <c r="R219" s="10">
        <f t="shared" si="60"/>
        <v>0</v>
      </c>
    </row>
    <row r="220" spans="1:18" ht="30" hidden="1" customHeight="1" x14ac:dyDescent="0.2">
      <c r="A220" s="8"/>
      <c r="B220" s="9"/>
      <c r="C220" s="9"/>
      <c r="D220" s="9" t="s">
        <v>91</v>
      </c>
      <c r="E220" s="10" t="s">
        <v>13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>
        <f t="shared" si="60"/>
        <v>0</v>
      </c>
    </row>
    <row r="221" spans="1:18" hidden="1" x14ac:dyDescent="0.2">
      <c r="A221" s="8"/>
      <c r="B221" s="9"/>
      <c r="C221" s="9" t="s">
        <v>92</v>
      </c>
      <c r="D221" s="9"/>
      <c r="E221" s="16">
        <f t="shared" ref="E221:Q221" si="62">ROUND(SUM(E208:E220),5)</f>
        <v>10000</v>
      </c>
      <c r="F221" s="16">
        <f t="shared" si="62"/>
        <v>1000</v>
      </c>
      <c r="G221" s="16">
        <f t="shared" si="62"/>
        <v>1250</v>
      </c>
      <c r="H221" s="16">
        <f t="shared" si="62"/>
        <v>750</v>
      </c>
      <c r="I221" s="16">
        <f t="shared" si="62"/>
        <v>500</v>
      </c>
      <c r="J221" s="16">
        <f t="shared" si="62"/>
        <v>1250</v>
      </c>
      <c r="K221" s="16">
        <f t="shared" si="62"/>
        <v>1000</v>
      </c>
      <c r="L221" s="16">
        <f t="shared" si="62"/>
        <v>750</v>
      </c>
      <c r="M221" s="16">
        <f t="shared" si="62"/>
        <v>0</v>
      </c>
      <c r="N221" s="16">
        <f t="shared" si="62"/>
        <v>1000</v>
      </c>
      <c r="O221" s="16">
        <f t="shared" si="62"/>
        <v>2000</v>
      </c>
      <c r="P221" s="16">
        <f t="shared" si="62"/>
        <v>500</v>
      </c>
      <c r="Q221" s="16">
        <f t="shared" si="62"/>
        <v>0</v>
      </c>
      <c r="R221" s="12">
        <f>SUM(F221:Q221)</f>
        <v>10000</v>
      </c>
    </row>
    <row r="222" spans="1:18" hidden="1" x14ac:dyDescent="0.2">
      <c r="A222" s="8"/>
      <c r="B222" s="9"/>
      <c r="C222" s="9" t="s">
        <v>93</v>
      </c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>
        <f t="shared" si="60"/>
        <v>0</v>
      </c>
    </row>
    <row r="223" spans="1:18" hidden="1" x14ac:dyDescent="0.2">
      <c r="A223" s="8"/>
      <c r="B223" s="9"/>
      <c r="C223" s="9"/>
      <c r="D223" s="9" t="s">
        <v>94</v>
      </c>
      <c r="E223" s="10">
        <v>3000</v>
      </c>
      <c r="F223" s="10">
        <v>1000</v>
      </c>
      <c r="G223" s="10"/>
      <c r="H223" s="10"/>
      <c r="I223" s="10"/>
      <c r="J223" s="10">
        <v>1000</v>
      </c>
      <c r="K223" s="10"/>
      <c r="L223" s="10"/>
      <c r="M223" s="10"/>
      <c r="N223" s="10">
        <v>1000</v>
      </c>
      <c r="O223" s="10"/>
      <c r="P223" s="10"/>
      <c r="Q223" s="10"/>
      <c r="R223" s="10">
        <f t="shared" si="60"/>
        <v>3000</v>
      </c>
    </row>
    <row r="224" spans="1:18" hidden="1" x14ac:dyDescent="0.2">
      <c r="A224" s="8"/>
      <c r="B224" s="9"/>
      <c r="C224" s="9"/>
      <c r="D224" s="9" t="s">
        <v>95</v>
      </c>
      <c r="E224" s="10">
        <v>4000</v>
      </c>
      <c r="F224" s="10">
        <v>2000</v>
      </c>
      <c r="G224" s="10"/>
      <c r="H224" s="10"/>
      <c r="I224" s="10"/>
      <c r="J224" s="10"/>
      <c r="K224" s="10">
        <v>2000</v>
      </c>
      <c r="L224" s="10" t="s">
        <v>13</v>
      </c>
      <c r="M224" s="10"/>
      <c r="N224" s="10"/>
      <c r="O224" s="10"/>
      <c r="P224" s="10"/>
      <c r="Q224" s="10"/>
      <c r="R224" s="10">
        <f t="shared" si="60"/>
        <v>4000</v>
      </c>
    </row>
    <row r="225" spans="1:19" s="22" customFormat="1" hidden="1" x14ac:dyDescent="0.2">
      <c r="A225" s="8"/>
      <c r="B225" s="9"/>
      <c r="C225" s="9"/>
      <c r="D225" s="9" t="s">
        <v>96</v>
      </c>
      <c r="E225" s="10">
        <v>500</v>
      </c>
      <c r="F225" s="10">
        <f>E225/12</f>
        <v>41.666666666666664</v>
      </c>
      <c r="G225" s="10">
        <f>F225</f>
        <v>41.666666666666664</v>
      </c>
      <c r="H225" s="10">
        <f t="shared" ref="H225:Q225" si="63">G225</f>
        <v>41.666666666666664</v>
      </c>
      <c r="I225" s="10">
        <f t="shared" si="63"/>
        <v>41.666666666666664</v>
      </c>
      <c r="J225" s="10">
        <f t="shared" si="63"/>
        <v>41.666666666666664</v>
      </c>
      <c r="K225" s="10">
        <f t="shared" si="63"/>
        <v>41.666666666666664</v>
      </c>
      <c r="L225" s="10">
        <f t="shared" si="63"/>
        <v>41.666666666666664</v>
      </c>
      <c r="M225" s="10">
        <f t="shared" si="63"/>
        <v>41.666666666666664</v>
      </c>
      <c r="N225" s="10">
        <f t="shared" si="63"/>
        <v>41.666666666666664</v>
      </c>
      <c r="O225" s="10">
        <f t="shared" si="63"/>
        <v>41.666666666666664</v>
      </c>
      <c r="P225" s="10">
        <f t="shared" si="63"/>
        <v>41.666666666666664</v>
      </c>
      <c r="Q225" s="10">
        <f t="shared" si="63"/>
        <v>41.666666666666664</v>
      </c>
      <c r="R225" s="10">
        <f t="shared" si="60"/>
        <v>500.00000000000006</v>
      </c>
      <c r="S225" s="55"/>
    </row>
    <row r="226" spans="1:19" hidden="1" x14ac:dyDescent="0.2">
      <c r="A226" s="8"/>
      <c r="B226" s="9"/>
      <c r="C226" s="9"/>
      <c r="D226" s="9" t="s">
        <v>97</v>
      </c>
      <c r="E226" s="10">
        <v>500</v>
      </c>
      <c r="F226" s="10">
        <v>250</v>
      </c>
      <c r="G226" s="10"/>
      <c r="H226" s="10"/>
      <c r="I226" s="10">
        <v>250</v>
      </c>
      <c r="J226" s="10"/>
      <c r="K226" s="10"/>
      <c r="L226" s="10"/>
      <c r="M226" s="10"/>
      <c r="N226" s="10"/>
      <c r="O226" s="10"/>
      <c r="P226" s="10"/>
      <c r="Q226" s="10"/>
      <c r="R226" s="10">
        <f t="shared" si="60"/>
        <v>500</v>
      </c>
    </row>
    <row r="227" spans="1:19" ht="14.65" hidden="1" customHeight="1" x14ac:dyDescent="0.2">
      <c r="A227" s="20"/>
      <c r="B227" s="21"/>
      <c r="C227" s="21"/>
      <c r="D227" s="21" t="s">
        <v>98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0">
        <f t="shared" si="60"/>
        <v>0</v>
      </c>
    </row>
    <row r="228" spans="1:19" hidden="1" x14ac:dyDescent="0.2">
      <c r="A228" s="8"/>
      <c r="B228" s="9"/>
      <c r="C228" s="9"/>
      <c r="D228" s="9" t="s">
        <v>99</v>
      </c>
      <c r="E228" s="10" t="s">
        <v>13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>
        <f t="shared" si="60"/>
        <v>0</v>
      </c>
    </row>
    <row r="229" spans="1:19" hidden="1" x14ac:dyDescent="0.2">
      <c r="A229" s="8"/>
      <c r="B229" s="9"/>
      <c r="C229" s="9"/>
      <c r="D229" s="9" t="s">
        <v>100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>
        <f t="shared" si="60"/>
        <v>0</v>
      </c>
    </row>
    <row r="230" spans="1:19" hidden="1" x14ac:dyDescent="0.2">
      <c r="A230" s="8"/>
      <c r="B230" s="9"/>
      <c r="C230" s="9"/>
      <c r="D230" s="9" t="s">
        <v>101</v>
      </c>
      <c r="E230" s="10">
        <v>4000</v>
      </c>
      <c r="F230" s="10">
        <v>2000</v>
      </c>
      <c r="G230" s="10"/>
      <c r="H230" s="10"/>
      <c r="I230" s="10">
        <v>2000</v>
      </c>
      <c r="J230" s="10"/>
      <c r="K230" s="10"/>
      <c r="L230" s="10"/>
      <c r="M230" s="10"/>
      <c r="N230" s="10"/>
      <c r="O230" s="10"/>
      <c r="P230" s="10"/>
      <c r="Q230" s="10"/>
      <c r="R230" s="10">
        <f t="shared" si="60"/>
        <v>4000</v>
      </c>
    </row>
    <row r="231" spans="1:19" hidden="1" x14ac:dyDescent="0.2">
      <c r="A231" s="8"/>
      <c r="B231" s="9"/>
      <c r="C231" s="9"/>
      <c r="D231" s="9" t="s">
        <v>102</v>
      </c>
      <c r="E231" s="10">
        <v>15000</v>
      </c>
      <c r="F231" s="10">
        <v>15000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>
        <f t="shared" si="60"/>
        <v>15000</v>
      </c>
    </row>
    <row r="232" spans="1:19" hidden="1" x14ac:dyDescent="0.2">
      <c r="A232" s="8"/>
      <c r="B232" s="9"/>
      <c r="C232" s="9"/>
      <c r="D232" s="9" t="s">
        <v>103</v>
      </c>
      <c r="E232" s="10" t="s">
        <v>13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>
        <f t="shared" si="60"/>
        <v>0</v>
      </c>
    </row>
    <row r="233" spans="1:19" ht="30" hidden="1" customHeight="1" x14ac:dyDescent="0.2">
      <c r="A233" s="8"/>
      <c r="B233" s="9"/>
      <c r="C233" s="9" t="s">
        <v>104</v>
      </c>
      <c r="D233" s="9"/>
      <c r="E233" s="23">
        <f t="shared" ref="E233:Q233" si="64">ROUND(SUM(E222:E232),5)</f>
        <v>27000</v>
      </c>
      <c r="F233" s="23">
        <f t="shared" si="64"/>
        <v>20291.666669999999</v>
      </c>
      <c r="G233" s="23">
        <f t="shared" si="64"/>
        <v>41.666670000000003</v>
      </c>
      <c r="H233" s="23">
        <f t="shared" si="64"/>
        <v>41.666670000000003</v>
      </c>
      <c r="I233" s="23">
        <f t="shared" si="64"/>
        <v>2291.6666700000001</v>
      </c>
      <c r="J233" s="23">
        <f t="shared" si="64"/>
        <v>1041.6666700000001</v>
      </c>
      <c r="K233" s="23">
        <f t="shared" si="64"/>
        <v>2041.6666700000001</v>
      </c>
      <c r="L233" s="23">
        <f t="shared" si="64"/>
        <v>41.666670000000003</v>
      </c>
      <c r="M233" s="23">
        <f t="shared" si="64"/>
        <v>41.666670000000003</v>
      </c>
      <c r="N233" s="23">
        <f t="shared" si="64"/>
        <v>1041.6666700000001</v>
      </c>
      <c r="O233" s="23">
        <f t="shared" si="64"/>
        <v>41.666670000000003</v>
      </c>
      <c r="P233" s="23">
        <f t="shared" si="64"/>
        <v>41.666670000000003</v>
      </c>
      <c r="Q233" s="23">
        <f t="shared" si="64"/>
        <v>41.666670000000003</v>
      </c>
      <c r="R233" s="12">
        <f t="shared" si="60"/>
        <v>27000.000039999984</v>
      </c>
    </row>
    <row r="234" spans="1:19" ht="15.4" hidden="1" customHeight="1" x14ac:dyDescent="0.2">
      <c r="A234" s="8"/>
      <c r="B234" s="9"/>
      <c r="C234" s="9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>
        <f t="shared" si="60"/>
        <v>0</v>
      </c>
    </row>
    <row r="235" spans="1:19" ht="30" hidden="1" customHeight="1" thickBot="1" x14ac:dyDescent="0.25">
      <c r="A235" s="8"/>
      <c r="B235" s="9" t="s">
        <v>105</v>
      </c>
      <c r="C235" s="9"/>
      <c r="D235" s="9"/>
      <c r="E235" s="24" t="e">
        <f>ROUND(#REF!+#REF!+#REF!+#REF!+E150+E172+E176+E183+E199+E207+E221+E233,5)</f>
        <v>#REF!</v>
      </c>
      <c r="F235" s="24" t="e">
        <f>ROUND(#REF!+#REF!+#REF!+#REF!+F150+F172+F176+F183+F199+F207+F221+F233,5)</f>
        <v>#REF!</v>
      </c>
      <c r="G235" s="24" t="e">
        <f>ROUND(#REF!+#REF!+#REF!+#REF!+G150+G172+G176+G183+G199+G207+G221+G233,5)</f>
        <v>#REF!</v>
      </c>
      <c r="H235" s="24" t="e">
        <f>ROUND(#REF!+#REF!+#REF!+#REF!+H150+H172+H176+H183+H199+H207+H221+H233,5)</f>
        <v>#REF!</v>
      </c>
      <c r="I235" s="24" t="e">
        <f>ROUND(#REF!+#REF!+#REF!+#REF!+I150+I172+I176+I183+I199+I207+I221+I233,5)</f>
        <v>#REF!</v>
      </c>
      <c r="J235" s="24" t="e">
        <f>ROUND(#REF!+#REF!+#REF!+#REF!+J150+J172+J176+J183+J199+J207+J221+J233,5)</f>
        <v>#REF!</v>
      </c>
      <c r="K235" s="24" t="e">
        <f>ROUND(#REF!+#REF!+#REF!+#REF!+K150+K172+K176+K183+K199+K207+K221+K233,5)</f>
        <v>#REF!</v>
      </c>
      <c r="L235" s="24" t="e">
        <f>ROUND(#REF!+#REF!+#REF!+#REF!+L150+L172+L176+L183+L199+L207+L221+L233,5)</f>
        <v>#REF!</v>
      </c>
      <c r="M235" s="24" t="e">
        <f>ROUND(#REF!+#REF!+#REF!+#REF!+M150+M172+M176+M183+M199+M207+M221+M233,5)</f>
        <v>#REF!</v>
      </c>
      <c r="N235" s="24" t="e">
        <f>ROUND(#REF!+#REF!+#REF!+#REF!+N150+N172+N176+N183+N199+N207+N221+N233,5)</f>
        <v>#REF!</v>
      </c>
      <c r="O235" s="24" t="e">
        <f>ROUND(#REF!+#REF!+#REF!+#REF!+O150+O172+O176+O183+O199+O207+O221+O233,5)</f>
        <v>#REF!</v>
      </c>
      <c r="P235" s="24" t="e">
        <f>ROUND(#REF!+#REF!+#REF!+#REF!+P150+P172+P176+P183+P199+P207+P221+P233,5)</f>
        <v>#REF!</v>
      </c>
      <c r="Q235" s="24" t="e">
        <f>ROUND(#REF!+#REF!+#REF!+#REF!+Q150+Q172+Q176+Q183+Q199+Q207+Q221+Q233,5)</f>
        <v>#REF!</v>
      </c>
      <c r="R235" s="12" t="e">
        <f t="shared" si="60"/>
        <v>#REF!</v>
      </c>
    </row>
    <row r="236" spans="1:19" ht="15" hidden="1" customHeight="1" x14ac:dyDescent="0.2">
      <c r="A236" s="8"/>
      <c r="B236" s="9"/>
      <c r="C236" s="9"/>
      <c r="D236" s="9"/>
      <c r="E236" s="23" t="e">
        <f>E28-E235</f>
        <v>#REF!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>
        <f t="shared" si="60"/>
        <v>0</v>
      </c>
    </row>
    <row r="237" spans="1:19" ht="15" hidden="1" customHeight="1" x14ac:dyDescent="0.2">
      <c r="A237" s="8"/>
      <c r="B237" s="9"/>
      <c r="C237" s="9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9" ht="15" hidden="1" customHeight="1" x14ac:dyDescent="0.2">
      <c r="A238" s="8"/>
      <c r="B238" s="9" t="s">
        <v>106</v>
      </c>
      <c r="C238" s="9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9" ht="30" hidden="1" customHeight="1" x14ac:dyDescent="0.2">
      <c r="A239" s="8"/>
      <c r="B239" s="9"/>
      <c r="C239" s="9" t="s">
        <v>107</v>
      </c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9" x14ac:dyDescent="0.2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5:18" x14ac:dyDescent="0.2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5:18" x14ac:dyDescent="0.2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5:18" x14ac:dyDescent="0.2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5:18" x14ac:dyDescent="0.2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5:18" x14ac:dyDescent="0.2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5:18" x14ac:dyDescent="0.2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5:18" x14ac:dyDescent="0.2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5:18" x14ac:dyDescent="0.2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5:18" x14ac:dyDescent="0.2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5:18" x14ac:dyDescent="0.2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5:18" x14ac:dyDescent="0.2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5:18" x14ac:dyDescent="0.2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5:18" x14ac:dyDescent="0.2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5:18" x14ac:dyDescent="0.2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5:18" x14ac:dyDescent="0.2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5:18" x14ac:dyDescent="0.2"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5:18" x14ac:dyDescent="0.2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5:18" x14ac:dyDescent="0.2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5:18" x14ac:dyDescent="0.2"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5:18" x14ac:dyDescent="0.2"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5:18" x14ac:dyDescent="0.2"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5:18" x14ac:dyDescent="0.2"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5:18" x14ac:dyDescent="0.2"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5:18" x14ac:dyDescent="0.2"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5:18" x14ac:dyDescent="0.2"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</sheetData>
  <autoFilter ref="E1:T7" xr:uid="{00000000-0009-0000-0000-000001000000}"/>
  <pageMargins left="0.25" right="0.25" top="0.5" bottom="0.5" header="0.3" footer="0.3"/>
  <pageSetup paperSize="5" scale="70" fitToHeight="0" orientation="landscape" r:id="rId1"/>
  <headerFooter>
    <oddHeader>&amp;CNational Auto Body Council - 2019 Proposed Budget DRAFT</oddHeader>
    <oddFooter>&amp;L&amp;P&amp;C&amp;D&amp;RNational Auto Body Council - Confidential Information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Planning</vt:lpstr>
      <vt:lpstr>2019 NABC Budget</vt:lpstr>
      <vt:lpstr>Backing and Prior Year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Sedrick Gray</dc:creator>
  <cp:lastModifiedBy>Owner</cp:lastModifiedBy>
  <cp:lastPrinted>2018-10-25T16:45:52Z</cp:lastPrinted>
  <dcterms:created xsi:type="dcterms:W3CDTF">2018-04-12T17:32:34Z</dcterms:created>
  <dcterms:modified xsi:type="dcterms:W3CDTF">2019-10-30T17:00:25Z</dcterms:modified>
</cp:coreProperties>
</file>